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xime\Documents\Dropbox\"/>
    </mc:Choice>
  </mc:AlternateContent>
  <bookViews>
    <workbookView xWindow="6510" yWindow="0" windowWidth="23070" windowHeight="10710" firstSheet="1" activeTab="1"/>
  </bookViews>
  <sheets>
    <sheet name="Moment d'inertie T" sheetId="3" r:id="rId1"/>
    <sheet name="Moment d'inertie I" sheetId="4" r:id="rId2"/>
    <sheet name="Moment d'inertie U" sheetId="1" r:id="rId3"/>
    <sheet name="Flexion simple" sheetId="2" r:id="rId4"/>
    <sheet name="Traction | Compression" sheetId="5" r:id="rId5"/>
    <sheet name="Torsion Simple" sheetId="6" r:id="rId6"/>
    <sheet name="Clavette|Goupille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7" l="1"/>
  <c r="E10" i="7"/>
  <c r="E9" i="7"/>
  <c r="B3" i="7"/>
  <c r="E8" i="7" s="1"/>
  <c r="F20" i="6"/>
  <c r="F16" i="2"/>
  <c r="E14" i="7" l="1"/>
  <c r="E7" i="7"/>
  <c r="E15" i="7"/>
  <c r="H14" i="2"/>
  <c r="F14" i="2"/>
  <c r="D14" i="2"/>
  <c r="D15" i="5"/>
  <c r="F15" i="5"/>
  <c r="F16" i="5" s="1"/>
  <c r="F17" i="5" s="1"/>
  <c r="F14" i="5"/>
  <c r="D14" i="5"/>
  <c r="D16" i="5"/>
  <c r="D17" i="5" s="1"/>
  <c r="F15" i="6"/>
  <c r="H17" i="6"/>
  <c r="H18" i="6" s="1"/>
  <c r="F16" i="6"/>
  <c r="F17" i="6" s="1"/>
  <c r="F18" i="6" s="1"/>
  <c r="H15" i="6"/>
  <c r="H16" i="6"/>
  <c r="H14" i="6"/>
  <c r="H14" i="5"/>
  <c r="H15" i="5" s="1"/>
  <c r="H16" i="5" s="1"/>
  <c r="H17" i="5" s="1"/>
  <c r="F6" i="1"/>
  <c r="D6" i="1"/>
  <c r="H6" i="4"/>
  <c r="F6" i="4"/>
  <c r="D6" i="4"/>
  <c r="B2" i="3"/>
  <c r="F6" i="3"/>
  <c r="D6" i="3"/>
  <c r="H19" i="6" l="1"/>
  <c r="F19" i="6"/>
  <c r="H16" i="2"/>
  <c r="H10" i="4"/>
  <c r="H9" i="4"/>
  <c r="B1" i="4"/>
  <c r="H2" i="4"/>
  <c r="H1" i="4"/>
  <c r="F10" i="4"/>
  <c r="D10" i="4"/>
  <c r="F9" i="4"/>
  <c r="D9" i="4"/>
  <c r="F2" i="4"/>
  <c r="B2" i="4" s="1"/>
  <c r="H13" i="4" s="1"/>
  <c r="D2" i="4"/>
  <c r="F1" i="4"/>
  <c r="D1" i="4"/>
  <c r="B2" i="1"/>
  <c r="F2" i="1"/>
  <c r="D1" i="1"/>
  <c r="B1" i="1"/>
  <c r="D2" i="1"/>
  <c r="F1" i="1"/>
  <c r="F2" i="3"/>
  <c r="D2" i="3"/>
  <c r="H12" i="2" s="1"/>
  <c r="F1" i="3"/>
  <c r="D1" i="3"/>
  <c r="B1" i="3"/>
  <c r="D10" i="3"/>
  <c r="D9" i="3"/>
  <c r="F10" i="3"/>
  <c r="F9" i="3"/>
  <c r="H14" i="4" l="1"/>
  <c r="F14" i="4"/>
  <c r="D14" i="4"/>
  <c r="B10" i="4"/>
  <c r="F13" i="4"/>
  <c r="D13" i="4"/>
  <c r="F13" i="3"/>
  <c r="D13" i="3"/>
  <c r="D14" i="3"/>
  <c r="F14" i="3"/>
  <c r="D15" i="2"/>
  <c r="D18" i="2" s="1"/>
  <c r="F19" i="2"/>
  <c r="D16" i="2"/>
  <c r="D20" i="2" s="1"/>
  <c r="F15" i="2"/>
  <c r="F18" i="2" s="1"/>
  <c r="B9" i="4" l="1"/>
  <c r="B18" i="4" s="1"/>
  <c r="D17" i="2"/>
  <c r="B9" i="3"/>
  <c r="B10" i="3"/>
  <c r="F17" i="2"/>
  <c r="D19" i="2"/>
  <c r="F10" i="1"/>
  <c r="F14" i="1" s="1"/>
  <c r="D10" i="1"/>
  <c r="D14" i="1" s="1"/>
  <c r="F9" i="1"/>
  <c r="F13" i="1" s="1"/>
  <c r="D9" i="1"/>
  <c r="D13" i="1" s="1"/>
  <c r="H15" i="2" l="1"/>
  <c r="H17" i="2" s="1"/>
  <c r="B18" i="3"/>
  <c r="B9" i="1"/>
  <c r="B10" i="1"/>
  <c r="H18" i="2" l="1"/>
  <c r="B18" i="1"/>
</calcChain>
</file>

<file path=xl/sharedStrings.xml><?xml version="1.0" encoding="utf-8"?>
<sst xmlns="http://schemas.openxmlformats.org/spreadsheetml/2006/main" count="230" uniqueCount="86">
  <si>
    <t>G</t>
  </si>
  <si>
    <t>G1</t>
  </si>
  <si>
    <t>G2</t>
  </si>
  <si>
    <t>b1=</t>
  </si>
  <si>
    <t>h1=</t>
  </si>
  <si>
    <t>b2=</t>
  </si>
  <si>
    <t>h2=</t>
  </si>
  <si>
    <t>Igy1=</t>
  </si>
  <si>
    <t>Igy=</t>
  </si>
  <si>
    <t>En G :</t>
  </si>
  <si>
    <t>Iox1=</t>
  </si>
  <si>
    <t>Iox2=</t>
  </si>
  <si>
    <t>Igy2=</t>
  </si>
  <si>
    <t>Ioy1=</t>
  </si>
  <si>
    <t>Ioy2=</t>
  </si>
  <si>
    <t>Io=</t>
  </si>
  <si>
    <t>Unités en mm</t>
  </si>
  <si>
    <r>
      <t>mm</t>
    </r>
    <r>
      <rPr>
        <vertAlign val="superscript"/>
        <sz val="11"/>
        <color theme="1"/>
        <rFont val="Calibri"/>
        <family val="2"/>
        <scheme val="minor"/>
      </rPr>
      <t>4</t>
    </r>
  </si>
  <si>
    <t>E=</t>
  </si>
  <si>
    <t>L=</t>
  </si>
  <si>
    <t>D=</t>
  </si>
  <si>
    <t>F=</t>
  </si>
  <si>
    <t>Igz=</t>
  </si>
  <si>
    <t>Section circulaire</t>
  </si>
  <si>
    <t>Section rectangulaire</t>
  </si>
  <si>
    <t>b=</t>
  </si>
  <si>
    <t>h=</t>
  </si>
  <si>
    <t>Section complexe</t>
  </si>
  <si>
    <t>Re=</t>
  </si>
  <si>
    <t>mm</t>
  </si>
  <si>
    <t>N</t>
  </si>
  <si>
    <t>GPa</t>
  </si>
  <si>
    <t>MPa</t>
  </si>
  <si>
    <t>Mfz=</t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</si>
  <si>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</rPr>
      <t>=</t>
    </r>
  </si>
  <si>
    <t>hmin=</t>
  </si>
  <si>
    <t>bmin=</t>
  </si>
  <si>
    <t>Dmin=</t>
  </si>
  <si>
    <t>Igz1=</t>
  </si>
  <si>
    <t>Igz2=</t>
  </si>
  <si>
    <t>Ioz2=</t>
  </si>
  <si>
    <t>Ioz1=</t>
  </si>
  <si>
    <t>y=</t>
  </si>
  <si>
    <t>Moments quadratiques</t>
  </si>
  <si>
    <t>Moment polaire</t>
  </si>
  <si>
    <t xml:space="preserve">Moment polaire </t>
  </si>
  <si>
    <t>z</t>
  </si>
  <si>
    <t>y</t>
  </si>
  <si>
    <t>G3</t>
  </si>
  <si>
    <t>b3=</t>
  </si>
  <si>
    <t>h3=</t>
  </si>
  <si>
    <t>Igz3=</t>
  </si>
  <si>
    <t>Igy3=</t>
  </si>
  <si>
    <t>Ioz3=</t>
  </si>
  <si>
    <t>Ioy3=</t>
  </si>
  <si>
    <t>S1=</t>
  </si>
  <si>
    <t>S2=</t>
  </si>
  <si>
    <t>S3=</t>
  </si>
  <si>
    <t>S=</t>
  </si>
  <si>
    <r>
      <rPr>
        <sz val="11"/>
        <color theme="1"/>
        <rFont val="UniversalMath1 BT"/>
        <family val="1"/>
        <charset val="2"/>
      </rPr>
      <t>Ô</t>
    </r>
    <r>
      <rPr>
        <sz val="11"/>
        <color theme="1"/>
        <rFont val="Calibri"/>
        <family val="2"/>
        <scheme val="minor"/>
      </rPr>
      <t>=</t>
    </r>
  </si>
  <si>
    <r>
      <rPr>
        <sz val="11"/>
        <color theme="1"/>
        <rFont val="UniversalMath1 BT"/>
        <family val="1"/>
        <charset val="2"/>
      </rPr>
      <t>Ô</t>
    </r>
    <r>
      <rPr>
        <sz val="11"/>
        <color theme="1"/>
        <rFont val="Calibri"/>
        <family val="2"/>
      </rPr>
      <t>=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</si>
  <si>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L=</t>
    </r>
  </si>
  <si>
    <t>Mt=</t>
  </si>
  <si>
    <t>Nm</t>
  </si>
  <si>
    <t>t=</t>
  </si>
  <si>
    <r>
      <rPr>
        <sz val="11"/>
        <color theme="1"/>
        <rFont val="UniversalMath1 BT"/>
        <family val="1"/>
        <charset val="2"/>
      </rPr>
      <t>u</t>
    </r>
    <r>
      <rPr>
        <sz val="11"/>
        <color theme="1"/>
        <rFont val="Calibri"/>
        <family val="2"/>
      </rPr>
      <t>=</t>
    </r>
  </si>
  <si>
    <r>
      <rPr>
        <sz val="11"/>
        <color theme="1"/>
        <rFont val="UniversalMath1 BT"/>
        <family val="1"/>
        <charset val="2"/>
      </rPr>
      <t>a</t>
    </r>
    <r>
      <rPr>
        <sz val="11"/>
        <color theme="1"/>
        <rFont val="Calibri"/>
        <family val="2"/>
      </rPr>
      <t>=</t>
    </r>
  </si>
  <si>
    <t>G=</t>
  </si>
  <si>
    <t>Rpg=</t>
  </si>
  <si>
    <t>mm²</t>
  </si>
  <si>
    <t>rad/mm</t>
  </si>
  <si>
    <t>rad</t>
  </si>
  <si>
    <t>Nmm</t>
  </si>
  <si>
    <t>a=</t>
  </si>
  <si>
    <t>C=</t>
  </si>
  <si>
    <t>L/D=</t>
  </si>
  <si>
    <t>P=</t>
  </si>
  <si>
    <t>Lmin=</t>
  </si>
  <si>
    <r>
      <rPr>
        <sz val="11"/>
        <color theme="1"/>
        <rFont val="Symbol"/>
        <family val="1"/>
        <charset val="2"/>
      </rPr>
      <t>t</t>
    </r>
    <r>
      <rPr>
        <sz val="11"/>
        <color theme="1"/>
        <rFont val="Calibri"/>
        <family val="2"/>
      </rPr>
      <t>=</t>
    </r>
  </si>
  <si>
    <t>n=</t>
  </si>
  <si>
    <t>dmin=</t>
  </si>
  <si>
    <r>
      <t>d</t>
    </r>
    <r>
      <rPr>
        <vertAlign val="subscript"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>=</t>
    </r>
  </si>
  <si>
    <r>
      <t>P</t>
    </r>
    <r>
      <rPr>
        <vertAlign val="subscript"/>
        <sz val="11"/>
        <color theme="1"/>
        <rFont val="Calibri"/>
        <family val="2"/>
        <scheme val="minor"/>
      </rPr>
      <t>adm</t>
    </r>
    <r>
      <rPr>
        <sz val="11"/>
        <color theme="1"/>
        <rFont val="Calibri"/>
        <family val="2"/>
        <scheme val="minor"/>
      </rPr>
      <t>=</t>
    </r>
  </si>
  <si>
    <t>Clavette</t>
  </si>
  <si>
    <t>Goupille</t>
  </si>
  <si>
    <t>D/3=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</si>
</sst>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sz val="11"/>
      <color theme="1"/>
      <name val="UniversalMath1 BT"/>
      <family val="1"/>
      <charset val="2"/>
    </font>
    <font>
      <vertAlign val="subscript"/>
      <sz val="11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2" borderId="1" xfId="0" applyFill="1" applyBorder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4" fillId="6" borderId="1" xfId="0" applyFont="1" applyFill="1" applyBorder="1"/>
    <xf numFmtId="0" fontId="4" fillId="6" borderId="3" xfId="0" applyFont="1" applyFill="1" applyBorder="1"/>
    <xf numFmtId="0" fontId="0" fillId="5" borderId="3" xfId="0" applyFill="1" applyBorder="1"/>
    <xf numFmtId="0" fontId="0" fillId="10" borderId="3" xfId="0" applyFill="1" applyBorder="1"/>
    <xf numFmtId="0" fontId="0" fillId="10" borderId="2" xfId="0" applyFill="1" applyBorder="1"/>
    <xf numFmtId="0" fontId="0" fillId="10" borderId="1" xfId="0" applyFill="1" applyBorder="1"/>
    <xf numFmtId="0" fontId="0" fillId="11" borderId="1" xfId="0" applyFill="1" applyBorder="1"/>
    <xf numFmtId="0" fontId="0" fillId="12" borderId="1" xfId="0" applyFill="1" applyBorder="1"/>
    <xf numFmtId="0" fontId="1" fillId="13" borderId="8" xfId="0" applyFont="1" applyFill="1" applyBorder="1"/>
    <xf numFmtId="0" fontId="0" fillId="13" borderId="7" xfId="0" applyFill="1" applyBorder="1"/>
    <xf numFmtId="0" fontId="1" fillId="13" borderId="6" xfId="0" applyFont="1" applyFill="1" applyBorder="1"/>
    <xf numFmtId="0" fontId="0" fillId="9" borderId="1" xfId="0" applyFill="1" applyBorder="1"/>
    <xf numFmtId="0" fontId="0" fillId="9" borderId="2" xfId="0" applyFill="1" applyBorder="1"/>
    <xf numFmtId="0" fontId="0" fillId="9" borderId="3" xfId="0" applyFill="1" applyBorder="1"/>
    <xf numFmtId="0" fontId="1" fillId="11" borderId="1" xfId="0" applyFont="1" applyFill="1" applyBorder="1"/>
    <xf numFmtId="0" fontId="1" fillId="11" borderId="3" xfId="0" applyFont="1" applyFill="1" applyBorder="1"/>
    <xf numFmtId="0" fontId="0" fillId="14" borderId="6" xfId="0" applyFill="1" applyBorder="1"/>
    <xf numFmtId="0" fontId="0" fillId="14" borderId="4" xfId="0" applyFill="1" applyBorder="1"/>
    <xf numFmtId="0" fontId="0" fillId="14" borderId="7" xfId="0" applyFill="1" applyBorder="1"/>
    <xf numFmtId="0" fontId="0" fillId="3" borderId="1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4" borderId="2" xfId="0" applyFill="1" applyBorder="1" applyAlignment="1">
      <alignment horizontal="left"/>
    </xf>
    <xf numFmtId="0" fontId="0" fillId="15" borderId="1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12" borderId="1" xfId="0" applyFill="1" applyBorder="1" applyProtection="1"/>
    <xf numFmtId="0" fontId="0" fillId="10" borderId="1" xfId="0" applyFill="1" applyBorder="1" applyProtection="1"/>
    <xf numFmtId="0" fontId="0" fillId="9" borderId="1" xfId="0" applyFill="1" applyBorder="1" applyProtection="1"/>
    <xf numFmtId="0" fontId="0" fillId="11" borderId="1" xfId="0" applyFill="1" applyBorder="1" applyProtection="1"/>
    <xf numFmtId="0" fontId="0" fillId="7" borderId="1" xfId="0" applyFill="1" applyBorder="1" applyProtection="1"/>
    <xf numFmtId="0" fontId="0" fillId="10" borderId="1" xfId="0" applyFill="1" applyBorder="1" applyProtection="1">
      <protection locked="0"/>
    </xf>
    <xf numFmtId="0" fontId="0" fillId="9" borderId="1" xfId="0" applyFill="1" applyBorder="1" applyProtection="1">
      <protection locked="0"/>
    </xf>
    <xf numFmtId="0" fontId="0" fillId="11" borderId="1" xfId="0" applyFill="1" applyBorder="1" applyProtection="1">
      <protection locked="0"/>
    </xf>
    <xf numFmtId="0" fontId="0" fillId="10" borderId="2" xfId="0" applyFill="1" applyBorder="1" applyProtection="1">
      <protection locked="0"/>
    </xf>
    <xf numFmtId="0" fontId="0" fillId="9" borderId="2" xfId="0" applyFill="1" applyBorder="1" applyProtection="1">
      <protection locked="0"/>
    </xf>
    <xf numFmtId="0" fontId="0" fillId="4" borderId="1" xfId="0" applyFill="1" applyBorder="1" applyAlignment="1" applyProtection="1">
      <alignment horizontal="left"/>
    </xf>
    <xf numFmtId="0" fontId="0" fillId="3" borderId="1" xfId="0" applyFill="1" applyBorder="1" applyAlignment="1" applyProtection="1">
      <alignment horizontal="left"/>
    </xf>
    <xf numFmtId="0" fontId="0" fillId="15" borderId="1" xfId="0" applyFill="1" applyBorder="1" applyAlignment="1" applyProtection="1">
      <alignment horizontal="left"/>
    </xf>
    <xf numFmtId="0" fontId="0" fillId="4" borderId="2" xfId="0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/>
    </xf>
    <xf numFmtId="0" fontId="1" fillId="11" borderId="1" xfId="0" applyFont="1" applyFill="1" applyBorder="1" applyProtection="1">
      <protection locked="0"/>
    </xf>
    <xf numFmtId="0" fontId="0" fillId="13" borderId="1" xfId="0" applyFill="1" applyBorder="1" applyProtection="1">
      <protection locked="0"/>
    </xf>
    <xf numFmtId="0" fontId="0" fillId="14" borderId="1" xfId="0" applyFill="1" applyBorder="1"/>
    <xf numFmtId="0" fontId="1" fillId="9" borderId="1" xfId="0" applyFont="1" applyFill="1" applyBorder="1"/>
    <xf numFmtId="0" fontId="1" fillId="4" borderId="1" xfId="0" applyFont="1" applyFill="1" applyBorder="1"/>
    <xf numFmtId="0" fontId="1" fillId="10" borderId="1" xfId="0" applyFont="1" applyFill="1" applyBorder="1"/>
    <xf numFmtId="0" fontId="1" fillId="3" borderId="1" xfId="0" applyFont="1" applyFill="1" applyBorder="1"/>
    <xf numFmtId="0" fontId="1" fillId="6" borderId="1" xfId="0" applyFont="1" applyFill="1" applyBorder="1"/>
    <xf numFmtId="0" fontId="0" fillId="16" borderId="1" xfId="0" applyFill="1" applyBorder="1"/>
    <xf numFmtId="0" fontId="0" fillId="6" borderId="1" xfId="0" applyFont="1" applyFill="1" applyBorder="1"/>
    <xf numFmtId="0" fontId="3" fillId="6" borderId="1" xfId="0" applyFont="1" applyFill="1" applyBorder="1"/>
    <xf numFmtId="0" fontId="0" fillId="11" borderId="1" xfId="0" applyFont="1" applyFill="1" applyBorder="1"/>
    <xf numFmtId="0" fontId="0" fillId="6" borderId="7" xfId="0" applyFill="1" applyBorder="1"/>
    <xf numFmtId="0" fontId="0" fillId="6" borderId="7" xfId="0" applyFont="1" applyFill="1" applyBorder="1"/>
    <xf numFmtId="0" fontId="3" fillId="6" borderId="7" xfId="0" applyFont="1" applyFill="1" applyBorder="1"/>
    <xf numFmtId="0" fontId="0" fillId="0" borderId="0" xfId="0" applyFill="1" applyBorder="1"/>
    <xf numFmtId="0" fontId="1" fillId="0" borderId="0" xfId="0" applyFont="1" applyFill="1" applyBorder="1" applyProtection="1">
      <protection locked="0"/>
    </xf>
    <xf numFmtId="0" fontId="0" fillId="0" borderId="0" xfId="0" applyFont="1" applyFill="1" applyBorder="1"/>
    <xf numFmtId="0" fontId="3" fillId="0" borderId="0" xfId="0" applyFont="1" applyFill="1" applyBorder="1"/>
    <xf numFmtId="0" fontId="1" fillId="0" borderId="0" xfId="0" applyFont="1" applyFill="1" applyBorder="1"/>
    <xf numFmtId="0" fontId="0" fillId="6" borderId="2" xfId="0" applyFill="1" applyBorder="1"/>
    <xf numFmtId="0" fontId="0" fillId="11" borderId="2" xfId="0" applyFill="1" applyBorder="1" applyProtection="1">
      <protection locked="0"/>
    </xf>
    <xf numFmtId="0" fontId="0" fillId="6" borderId="3" xfId="0" applyFont="1" applyFill="1" applyBorder="1"/>
    <xf numFmtId="0" fontId="0" fillId="11" borderId="3" xfId="0" applyFont="1" applyFill="1" applyBorder="1"/>
    <xf numFmtId="0" fontId="0" fillId="6" borderId="6" xfId="0" applyFill="1" applyBorder="1"/>
    <xf numFmtId="0" fontId="4" fillId="6" borderId="2" xfId="0" applyFont="1" applyFill="1" applyBorder="1"/>
    <xf numFmtId="0" fontId="0" fillId="11" borderId="2" xfId="0" applyFill="1" applyBorder="1"/>
    <xf numFmtId="0" fontId="1" fillId="11" borderId="6" xfId="0" applyFont="1" applyFill="1" applyBorder="1"/>
    <xf numFmtId="0" fontId="0" fillId="11" borderId="6" xfId="0" applyFill="1" applyBorder="1" applyProtection="1">
      <protection locked="0"/>
    </xf>
    <xf numFmtId="0" fontId="0" fillId="14" borderId="10" xfId="0" applyFill="1" applyBorder="1"/>
    <xf numFmtId="0" fontId="0" fillId="14" borderId="11" xfId="0" applyFill="1" applyBorder="1"/>
    <xf numFmtId="0" fontId="0" fillId="14" borderId="0" xfId="0" applyFill="1" applyBorder="1"/>
    <xf numFmtId="0" fontId="0" fillId="14" borderId="12" xfId="0" applyFill="1" applyBorder="1"/>
    <xf numFmtId="0" fontId="0" fillId="15" borderId="1" xfId="0" applyFill="1" applyBorder="1"/>
    <xf numFmtId="0" fontId="0" fillId="11" borderId="6" xfId="0" applyFill="1" applyBorder="1"/>
    <xf numFmtId="0" fontId="0" fillId="16" borderId="7" xfId="0" applyFill="1" applyBorder="1"/>
    <xf numFmtId="0" fontId="0" fillId="14" borderId="0" xfId="0" applyFill="1"/>
    <xf numFmtId="0" fontId="0" fillId="14" borderId="9" xfId="0" applyFill="1" applyBorder="1"/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4" borderId="2" xfId="0" applyFill="1" applyBorder="1" applyAlignment="1" applyProtection="1">
      <alignment horizontal="center" vertical="center"/>
    </xf>
    <xf numFmtId="0" fontId="0" fillId="4" borderId="3" xfId="0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/>
    </xf>
    <xf numFmtId="0" fontId="0" fillId="3" borderId="3" xfId="0" applyFill="1" applyBorder="1" applyAlignment="1" applyProtection="1">
      <alignment horizontal="center" vertical="center"/>
    </xf>
    <xf numFmtId="0" fontId="0" fillId="15" borderId="1" xfId="0" applyFill="1" applyBorder="1" applyAlignment="1" applyProtection="1">
      <alignment horizontal="center" vertical="center"/>
    </xf>
    <xf numFmtId="0" fontId="0" fillId="7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7" borderId="2" xfId="0" applyFill="1" applyBorder="1"/>
    <xf numFmtId="0" fontId="0" fillId="13" borderId="2" xfId="0" applyFill="1" applyBorder="1" applyProtection="1">
      <protection locked="0"/>
    </xf>
    <xf numFmtId="0" fontId="1" fillId="7" borderId="1" xfId="0" applyFont="1" applyFill="1" applyBorder="1"/>
    <xf numFmtId="0" fontId="1" fillId="13" borderId="1" xfId="0" applyFont="1" applyFill="1" applyBorder="1"/>
    <xf numFmtId="0" fontId="1" fillId="8" borderId="1" xfId="0" applyFont="1" applyFill="1" applyBorder="1"/>
    <xf numFmtId="0" fontId="1" fillId="13" borderId="1" xfId="0" applyFont="1" applyFill="1" applyBorder="1" applyProtection="1">
      <protection locked="0"/>
    </xf>
    <xf numFmtId="0" fontId="0" fillId="14" borderId="2" xfId="0" applyFill="1" applyBorder="1"/>
    <xf numFmtId="0" fontId="0" fillId="18" borderId="1" xfId="0" applyFill="1" applyBorder="1"/>
    <xf numFmtId="0" fontId="4" fillId="18" borderId="1" xfId="0" applyFont="1" applyFill="1" applyBorder="1"/>
    <xf numFmtId="0" fontId="0" fillId="17" borderId="1" xfId="0" applyFill="1" applyBorder="1"/>
    <xf numFmtId="0" fontId="0" fillId="2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66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609600</xdr:colOff>
      <xdr:row>0</xdr:row>
      <xdr:rowOff>142875</xdr:rowOff>
    </xdr:from>
    <xdr:to>
      <xdr:col>12</xdr:col>
      <xdr:colOff>581025</xdr:colOff>
      <xdr:row>18</xdr:row>
      <xdr:rowOff>161925</xdr:rowOff>
    </xdr:to>
    <xdr:grpSp>
      <xdr:nvGrpSpPr>
        <xdr:cNvPr id="90" name="Groupe 89"/>
        <xdr:cNvGrpSpPr/>
      </xdr:nvGrpSpPr>
      <xdr:grpSpPr>
        <a:xfrm>
          <a:off x="5943600" y="142875"/>
          <a:ext cx="3781425" cy="3476625"/>
          <a:chOff x="5943600" y="142875"/>
          <a:chExt cx="3781425" cy="3476625"/>
        </a:xfrm>
      </xdr:grpSpPr>
      <xdr:sp macro="" textlink="">
        <xdr:nvSpPr>
          <xdr:cNvPr id="48" name="Rectangle 47"/>
          <xdr:cNvSpPr/>
        </xdr:nvSpPr>
        <xdr:spPr>
          <a:xfrm>
            <a:off x="6219825" y="857250"/>
            <a:ext cx="2533650" cy="333375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fr-FR" sz="1100"/>
              <a:t>S1</a:t>
            </a:r>
          </a:p>
        </xdr:txBody>
      </xdr:sp>
      <xdr:sp macro="" textlink="">
        <xdr:nvSpPr>
          <xdr:cNvPr id="49" name="Rectangle 48"/>
          <xdr:cNvSpPr/>
        </xdr:nvSpPr>
        <xdr:spPr>
          <a:xfrm>
            <a:off x="7286624" y="1190625"/>
            <a:ext cx="323851" cy="1800225"/>
          </a:xfrm>
          <a:prstGeom prst="rect">
            <a:avLst/>
          </a:prstGeom>
          <a:solidFill>
            <a:srgbClr val="FF0000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fr-FR" sz="1100"/>
              <a:t>S2</a:t>
            </a:r>
          </a:p>
        </xdr:txBody>
      </xdr:sp>
      <xdr:cxnSp macro="">
        <xdr:nvCxnSpPr>
          <xdr:cNvPr id="51" name="Connecteur droit avec flèche 50"/>
          <xdr:cNvCxnSpPr/>
        </xdr:nvCxnSpPr>
        <xdr:spPr>
          <a:xfrm>
            <a:off x="6219825" y="857250"/>
            <a:ext cx="590550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4"/>
          </a:lnRef>
          <a:fillRef idx="0">
            <a:schemeClr val="accent4"/>
          </a:fillRef>
          <a:effectRef idx="0">
            <a:schemeClr val="accent4"/>
          </a:effectRef>
          <a:fontRef idx="minor">
            <a:schemeClr val="tx1"/>
          </a:fontRef>
        </xdr:style>
      </xdr:cxnSp>
      <xdr:sp macro="" textlink="">
        <xdr:nvSpPr>
          <xdr:cNvPr id="54" name="Rectangle 53"/>
          <xdr:cNvSpPr/>
        </xdr:nvSpPr>
        <xdr:spPr>
          <a:xfrm>
            <a:off x="6366428" y="548723"/>
            <a:ext cx="257175" cy="266700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C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fr-FR" sz="1100">
                <a:solidFill>
                  <a:srgbClr val="FFC000"/>
                </a:solidFill>
              </a:rPr>
              <a:t>z</a:t>
            </a:r>
          </a:p>
        </xdr:txBody>
      </xdr:sp>
      <xdr:sp macro="" textlink="">
        <xdr:nvSpPr>
          <xdr:cNvPr id="55" name="Rectangle 54"/>
          <xdr:cNvSpPr/>
        </xdr:nvSpPr>
        <xdr:spPr>
          <a:xfrm>
            <a:off x="5943600" y="1095375"/>
            <a:ext cx="257175" cy="238125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C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fr-FR" sz="1100">
                <a:solidFill>
                  <a:srgbClr val="FFC000"/>
                </a:solidFill>
              </a:rPr>
              <a:t>y</a:t>
            </a:r>
          </a:p>
        </xdr:txBody>
      </xdr:sp>
      <xdr:cxnSp macro="">
        <xdr:nvCxnSpPr>
          <xdr:cNvPr id="57" name="Connecteur droit 56"/>
          <xdr:cNvCxnSpPr>
            <a:stCxn id="48" idx="3"/>
          </xdr:cNvCxnSpPr>
        </xdr:nvCxnSpPr>
        <xdr:spPr>
          <a:xfrm flipV="1">
            <a:off x="8753475" y="200025"/>
            <a:ext cx="0" cy="823913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" name="Connecteur droit 57"/>
          <xdr:cNvCxnSpPr/>
        </xdr:nvCxnSpPr>
        <xdr:spPr>
          <a:xfrm flipV="1">
            <a:off x="6219825" y="285750"/>
            <a:ext cx="0" cy="766763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Connecteur droit avec flèche 61"/>
          <xdr:cNvCxnSpPr/>
        </xdr:nvCxnSpPr>
        <xdr:spPr>
          <a:xfrm>
            <a:off x="6210300" y="438150"/>
            <a:ext cx="2543175" cy="0"/>
          </a:xfrm>
          <a:prstGeom prst="straightConnector1">
            <a:avLst/>
          </a:prstGeom>
          <a:ln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4" name="Rectangle 63"/>
          <xdr:cNvSpPr/>
        </xdr:nvSpPr>
        <xdr:spPr>
          <a:xfrm>
            <a:off x="6972300" y="142875"/>
            <a:ext cx="333375" cy="266700"/>
          </a:xfrm>
          <a:prstGeom prst="rect">
            <a:avLst/>
          </a:prstGeom>
          <a:solidFill>
            <a:sysClr val="window" lastClr="FFFFFF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fr-FR" sz="1100">
                <a:solidFill>
                  <a:sysClr val="windowText" lastClr="000000"/>
                </a:solidFill>
              </a:rPr>
              <a:t>b1</a:t>
            </a:r>
          </a:p>
        </xdr:txBody>
      </xdr:sp>
      <xdr:sp macro="" textlink="">
        <xdr:nvSpPr>
          <xdr:cNvPr id="65" name="Rectangle 64"/>
          <xdr:cNvSpPr/>
        </xdr:nvSpPr>
        <xdr:spPr>
          <a:xfrm>
            <a:off x="9391650" y="885825"/>
            <a:ext cx="333375" cy="266700"/>
          </a:xfrm>
          <a:prstGeom prst="rect">
            <a:avLst/>
          </a:prstGeom>
          <a:solidFill>
            <a:sysClr val="window" lastClr="FFFFFF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fr-FR" sz="1100">
                <a:solidFill>
                  <a:sysClr val="windowText" lastClr="000000"/>
                </a:solidFill>
              </a:rPr>
              <a:t>h1</a:t>
            </a:r>
          </a:p>
        </xdr:txBody>
      </xdr:sp>
      <xdr:cxnSp macro="">
        <xdr:nvCxnSpPr>
          <xdr:cNvPr id="69" name="Connecteur droit 68"/>
          <xdr:cNvCxnSpPr>
            <a:stCxn id="48" idx="0"/>
          </xdr:cNvCxnSpPr>
        </xdr:nvCxnSpPr>
        <xdr:spPr>
          <a:xfrm flipV="1">
            <a:off x="7486650" y="849471"/>
            <a:ext cx="1866900" cy="777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" name="Connecteur droit 69"/>
          <xdr:cNvCxnSpPr/>
        </xdr:nvCxnSpPr>
        <xdr:spPr>
          <a:xfrm flipV="1">
            <a:off x="7496175" y="1182926"/>
            <a:ext cx="1847850" cy="770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" name="Connecteur droit avec flèche 71"/>
          <xdr:cNvCxnSpPr/>
        </xdr:nvCxnSpPr>
        <xdr:spPr>
          <a:xfrm flipV="1">
            <a:off x="9163050" y="838200"/>
            <a:ext cx="0" cy="361950"/>
          </a:xfrm>
          <a:prstGeom prst="straightConnector1">
            <a:avLst/>
          </a:prstGeom>
          <a:ln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" name="Connecteur droit 75"/>
          <xdr:cNvCxnSpPr/>
        </xdr:nvCxnSpPr>
        <xdr:spPr>
          <a:xfrm flipV="1">
            <a:off x="7610475" y="2647951"/>
            <a:ext cx="0" cy="59054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Connecteur droit 76"/>
          <xdr:cNvCxnSpPr/>
        </xdr:nvCxnSpPr>
        <xdr:spPr>
          <a:xfrm flipV="1">
            <a:off x="7286625" y="2638426"/>
            <a:ext cx="0" cy="608357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" name="Connecteur droit 77"/>
          <xdr:cNvCxnSpPr/>
        </xdr:nvCxnSpPr>
        <xdr:spPr>
          <a:xfrm>
            <a:off x="7309857" y="2986437"/>
            <a:ext cx="923925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0" name="Rectangle 79"/>
          <xdr:cNvSpPr/>
        </xdr:nvSpPr>
        <xdr:spPr>
          <a:xfrm>
            <a:off x="7307746" y="3324225"/>
            <a:ext cx="333375" cy="295275"/>
          </a:xfrm>
          <a:prstGeom prst="rect">
            <a:avLst/>
          </a:prstGeom>
          <a:solidFill>
            <a:sysClr val="window" lastClr="FFFFFF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fr-FR" sz="1100">
                <a:solidFill>
                  <a:sysClr val="windowText" lastClr="000000"/>
                </a:solidFill>
              </a:rPr>
              <a:t>b2</a:t>
            </a:r>
          </a:p>
        </xdr:txBody>
      </xdr:sp>
      <xdr:sp macro="" textlink="">
        <xdr:nvSpPr>
          <xdr:cNvPr id="81" name="Rectangle 80"/>
          <xdr:cNvSpPr/>
        </xdr:nvSpPr>
        <xdr:spPr>
          <a:xfrm>
            <a:off x="8164168" y="1820103"/>
            <a:ext cx="333375" cy="266700"/>
          </a:xfrm>
          <a:prstGeom prst="rect">
            <a:avLst/>
          </a:prstGeom>
          <a:solidFill>
            <a:sysClr val="window" lastClr="FFFFFF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fr-FR" sz="1100">
                <a:solidFill>
                  <a:sysClr val="windowText" lastClr="000000"/>
                </a:solidFill>
              </a:rPr>
              <a:t>h2</a:t>
            </a:r>
          </a:p>
        </xdr:txBody>
      </xdr:sp>
      <xdr:cxnSp macro="">
        <xdr:nvCxnSpPr>
          <xdr:cNvPr id="82" name="Connecteur droit avec flèche 81"/>
          <xdr:cNvCxnSpPr/>
        </xdr:nvCxnSpPr>
        <xdr:spPr>
          <a:xfrm flipV="1">
            <a:off x="8048211" y="1176130"/>
            <a:ext cx="0" cy="1813893"/>
          </a:xfrm>
          <a:prstGeom prst="straightConnector1">
            <a:avLst/>
          </a:prstGeom>
          <a:ln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Connecteur droit avec flèche 84"/>
          <xdr:cNvCxnSpPr/>
        </xdr:nvCxnSpPr>
        <xdr:spPr>
          <a:xfrm>
            <a:off x="7280413" y="3158158"/>
            <a:ext cx="339587" cy="0"/>
          </a:xfrm>
          <a:prstGeom prst="straightConnector1">
            <a:avLst/>
          </a:prstGeom>
          <a:ln>
            <a:solidFill>
              <a:schemeClr val="tx1"/>
            </a:solidFill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Connecteur droit avec flèche 52"/>
          <xdr:cNvCxnSpPr/>
        </xdr:nvCxnSpPr>
        <xdr:spPr>
          <a:xfrm>
            <a:off x="6219825" y="847725"/>
            <a:ext cx="0" cy="60960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4"/>
          </a:lnRef>
          <a:fillRef idx="0">
            <a:schemeClr val="accent4"/>
          </a:fillRef>
          <a:effectRef idx="0">
            <a:schemeClr val="accent4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679172</xdr:colOff>
      <xdr:row>16</xdr:row>
      <xdr:rowOff>55909</xdr:rowOff>
    </xdr:from>
    <xdr:to>
      <xdr:col>14</xdr:col>
      <xdr:colOff>360281</xdr:colOff>
      <xdr:row>17</xdr:row>
      <xdr:rowOff>124239</xdr:rowOff>
    </xdr:to>
    <xdr:sp macro="" textlink="">
      <xdr:nvSpPr>
        <xdr:cNvPr id="21" name="Rectangle 20"/>
        <xdr:cNvSpPr/>
      </xdr:nvSpPr>
      <xdr:spPr>
        <a:xfrm>
          <a:off x="9061172" y="3103909"/>
          <a:ext cx="1967109" cy="258830"/>
        </a:xfrm>
        <a:prstGeom prst="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S3</a:t>
          </a:r>
        </a:p>
      </xdr:txBody>
    </xdr:sp>
    <xdr:clientData/>
  </xdr:twoCellAnchor>
  <xdr:twoCellAnchor>
    <xdr:from>
      <xdr:col>11</xdr:col>
      <xdr:colOff>386798</xdr:colOff>
      <xdr:row>5</xdr:row>
      <xdr:rowOff>1243</xdr:rowOff>
    </xdr:from>
    <xdr:to>
      <xdr:col>14</xdr:col>
      <xdr:colOff>634448</xdr:colOff>
      <xdr:row>6</xdr:row>
      <xdr:rowOff>144118</xdr:rowOff>
    </xdr:to>
    <xdr:sp macro="" textlink="">
      <xdr:nvSpPr>
        <xdr:cNvPr id="2" name="Rectangle 1"/>
        <xdr:cNvSpPr/>
      </xdr:nvSpPr>
      <xdr:spPr>
        <a:xfrm>
          <a:off x="8768798" y="953743"/>
          <a:ext cx="2533650" cy="3333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S1</a:t>
          </a:r>
        </a:p>
      </xdr:txBody>
    </xdr:sp>
    <xdr:clientData/>
  </xdr:twoCellAnchor>
  <xdr:twoCellAnchor>
    <xdr:from>
      <xdr:col>12</xdr:col>
      <xdr:colOff>733424</xdr:colOff>
      <xdr:row>6</xdr:row>
      <xdr:rowOff>152400</xdr:rowOff>
    </xdr:from>
    <xdr:to>
      <xdr:col>13</xdr:col>
      <xdr:colOff>295275</xdr:colOff>
      <xdr:row>16</xdr:row>
      <xdr:rowOff>47625</xdr:rowOff>
    </xdr:to>
    <xdr:sp macro="" textlink="">
      <xdr:nvSpPr>
        <xdr:cNvPr id="3" name="Rectangle 2"/>
        <xdr:cNvSpPr/>
      </xdr:nvSpPr>
      <xdr:spPr>
        <a:xfrm>
          <a:off x="9877424" y="1295400"/>
          <a:ext cx="323851" cy="1800225"/>
        </a:xfrm>
        <a:prstGeom prst="rect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S2</a:t>
          </a:r>
        </a:p>
      </xdr:txBody>
    </xdr:sp>
    <xdr:clientData/>
  </xdr:twoCellAnchor>
  <xdr:twoCellAnchor>
    <xdr:from>
      <xdr:col>11</xdr:col>
      <xdr:colOff>388869</xdr:colOff>
      <xdr:row>4</xdr:row>
      <xdr:rowOff>186358</xdr:rowOff>
    </xdr:from>
    <xdr:to>
      <xdr:col>12</xdr:col>
      <xdr:colOff>217419</xdr:colOff>
      <xdr:row>4</xdr:row>
      <xdr:rowOff>186358</xdr:rowOff>
    </xdr:to>
    <xdr:cxnSp macro="">
      <xdr:nvCxnSpPr>
        <xdr:cNvPr id="4" name="Connecteur droit avec flèche 3"/>
        <xdr:cNvCxnSpPr/>
      </xdr:nvCxnSpPr>
      <xdr:spPr>
        <a:xfrm>
          <a:off x="8770869" y="948358"/>
          <a:ext cx="5905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535472</xdr:colOff>
      <xdr:row>3</xdr:row>
      <xdr:rowOff>68331</xdr:rowOff>
    </xdr:from>
    <xdr:to>
      <xdr:col>12</xdr:col>
      <xdr:colOff>30647</xdr:colOff>
      <xdr:row>4</xdr:row>
      <xdr:rowOff>144531</xdr:rowOff>
    </xdr:to>
    <xdr:sp macro="" textlink="">
      <xdr:nvSpPr>
        <xdr:cNvPr id="5" name="Rectangle 4"/>
        <xdr:cNvSpPr/>
      </xdr:nvSpPr>
      <xdr:spPr>
        <a:xfrm>
          <a:off x="8917472" y="639831"/>
          <a:ext cx="257175" cy="266700"/>
        </a:xfrm>
        <a:prstGeom prst="rect">
          <a:avLst/>
        </a:prstGeom>
        <a:solidFill>
          <a:sysClr val="window" lastClr="FFFFFF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>
              <a:solidFill>
                <a:srgbClr val="FFC000"/>
              </a:solidFill>
            </a:rPr>
            <a:t>z</a:t>
          </a:r>
        </a:p>
      </xdr:txBody>
    </xdr:sp>
    <xdr:clientData/>
  </xdr:twoCellAnchor>
  <xdr:twoCellAnchor>
    <xdr:from>
      <xdr:col>11</xdr:col>
      <xdr:colOff>112644</xdr:colOff>
      <xdr:row>6</xdr:row>
      <xdr:rowOff>43483</xdr:rowOff>
    </xdr:from>
    <xdr:to>
      <xdr:col>11</xdr:col>
      <xdr:colOff>369819</xdr:colOff>
      <xdr:row>7</xdr:row>
      <xdr:rowOff>91108</xdr:rowOff>
    </xdr:to>
    <xdr:sp macro="" textlink="">
      <xdr:nvSpPr>
        <xdr:cNvPr id="6" name="Rectangle 5"/>
        <xdr:cNvSpPr/>
      </xdr:nvSpPr>
      <xdr:spPr>
        <a:xfrm>
          <a:off x="8494644" y="1186483"/>
          <a:ext cx="257175" cy="238125"/>
        </a:xfrm>
        <a:prstGeom prst="rect">
          <a:avLst/>
        </a:prstGeom>
        <a:solidFill>
          <a:sysClr val="window" lastClr="FFFFFF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>
              <a:solidFill>
                <a:srgbClr val="FFC000"/>
              </a:solidFill>
            </a:rPr>
            <a:t>y</a:t>
          </a:r>
        </a:p>
      </xdr:txBody>
    </xdr:sp>
    <xdr:clientData/>
  </xdr:twoCellAnchor>
  <xdr:twoCellAnchor>
    <xdr:from>
      <xdr:col>14</xdr:col>
      <xdr:colOff>634448</xdr:colOff>
      <xdr:row>1</xdr:row>
      <xdr:rowOff>106018</xdr:rowOff>
    </xdr:from>
    <xdr:to>
      <xdr:col>14</xdr:col>
      <xdr:colOff>634448</xdr:colOff>
      <xdr:row>5</xdr:row>
      <xdr:rowOff>167931</xdr:rowOff>
    </xdr:to>
    <xdr:cxnSp macro="">
      <xdr:nvCxnSpPr>
        <xdr:cNvPr id="7" name="Connecteur droit 6"/>
        <xdr:cNvCxnSpPr>
          <a:stCxn id="2" idx="3"/>
        </xdr:cNvCxnSpPr>
      </xdr:nvCxnSpPr>
      <xdr:spPr>
        <a:xfrm flipV="1">
          <a:off x="11302448" y="296518"/>
          <a:ext cx="0" cy="82391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380586</xdr:colOff>
      <xdr:row>1</xdr:row>
      <xdr:rowOff>103533</xdr:rowOff>
    </xdr:from>
    <xdr:to>
      <xdr:col>11</xdr:col>
      <xdr:colOff>380586</xdr:colOff>
      <xdr:row>5</xdr:row>
      <xdr:rowOff>108296</xdr:rowOff>
    </xdr:to>
    <xdr:cxnSp macro="">
      <xdr:nvCxnSpPr>
        <xdr:cNvPr id="8" name="Connecteur droit 7"/>
        <xdr:cNvCxnSpPr/>
      </xdr:nvCxnSpPr>
      <xdr:spPr>
        <a:xfrm flipV="1">
          <a:off x="8762586" y="294033"/>
          <a:ext cx="0" cy="76676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389283</xdr:colOff>
      <xdr:row>2</xdr:row>
      <xdr:rowOff>161925</xdr:rowOff>
    </xdr:from>
    <xdr:to>
      <xdr:col>14</xdr:col>
      <xdr:colOff>637761</xdr:colOff>
      <xdr:row>2</xdr:row>
      <xdr:rowOff>161925</xdr:rowOff>
    </xdr:to>
    <xdr:cxnSp macro="">
      <xdr:nvCxnSpPr>
        <xdr:cNvPr id="9" name="Connecteur droit avec flèche 8"/>
        <xdr:cNvCxnSpPr/>
      </xdr:nvCxnSpPr>
      <xdr:spPr>
        <a:xfrm>
          <a:off x="8771283" y="542925"/>
          <a:ext cx="2534478" cy="0"/>
        </a:xfrm>
        <a:prstGeom prst="straightConnector1">
          <a:avLst/>
        </a:prstGeom>
        <a:ln>
          <a:solidFill>
            <a:schemeClr val="tx1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6626</xdr:colOff>
      <xdr:row>0</xdr:row>
      <xdr:rowOff>118027</xdr:rowOff>
    </xdr:from>
    <xdr:to>
      <xdr:col>13</xdr:col>
      <xdr:colOff>340001</xdr:colOff>
      <xdr:row>2</xdr:row>
      <xdr:rowOff>3727</xdr:rowOff>
    </xdr:to>
    <xdr:sp macro="" textlink="">
      <xdr:nvSpPr>
        <xdr:cNvPr id="10" name="Rectangle 9"/>
        <xdr:cNvSpPr/>
      </xdr:nvSpPr>
      <xdr:spPr>
        <a:xfrm>
          <a:off x="9912626" y="118027"/>
          <a:ext cx="333375" cy="266700"/>
        </a:xfrm>
        <a:prstGeom prst="rect">
          <a:avLst/>
        </a:prstGeom>
        <a:solidFill>
          <a:sysClr val="window" lastClr="FFFFFF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b1</a:t>
          </a:r>
        </a:p>
      </xdr:txBody>
    </xdr:sp>
    <xdr:clientData/>
  </xdr:twoCellAnchor>
  <xdr:twoCellAnchor>
    <xdr:from>
      <xdr:col>13</xdr:col>
      <xdr:colOff>129623</xdr:colOff>
      <xdr:row>4</xdr:row>
      <xdr:rowOff>183964</xdr:rowOff>
    </xdr:from>
    <xdr:to>
      <xdr:col>15</xdr:col>
      <xdr:colOff>472523</xdr:colOff>
      <xdr:row>5</xdr:row>
      <xdr:rowOff>1243</xdr:rowOff>
    </xdr:to>
    <xdr:cxnSp macro="">
      <xdr:nvCxnSpPr>
        <xdr:cNvPr id="11" name="Connecteur droit 10"/>
        <xdr:cNvCxnSpPr>
          <a:stCxn id="2" idx="0"/>
        </xdr:cNvCxnSpPr>
      </xdr:nvCxnSpPr>
      <xdr:spPr>
        <a:xfrm flipV="1">
          <a:off x="10035623" y="945964"/>
          <a:ext cx="1866900" cy="777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114300</xdr:colOff>
      <xdr:row>6</xdr:row>
      <xdr:rowOff>144701</xdr:rowOff>
    </xdr:from>
    <xdr:to>
      <xdr:col>15</xdr:col>
      <xdr:colOff>438150</xdr:colOff>
      <xdr:row>6</xdr:row>
      <xdr:rowOff>152401</xdr:rowOff>
    </xdr:to>
    <xdr:cxnSp macro="">
      <xdr:nvCxnSpPr>
        <xdr:cNvPr id="12" name="Connecteur droit 11"/>
        <xdr:cNvCxnSpPr/>
      </xdr:nvCxnSpPr>
      <xdr:spPr>
        <a:xfrm flipV="1">
          <a:off x="10020300" y="1287701"/>
          <a:ext cx="1847850" cy="77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299357</xdr:colOff>
      <xdr:row>15</xdr:row>
      <xdr:rowOff>161926</xdr:rowOff>
    </xdr:from>
    <xdr:to>
      <xdr:col>13</xdr:col>
      <xdr:colOff>299357</xdr:colOff>
      <xdr:row>18</xdr:row>
      <xdr:rowOff>152400</xdr:rowOff>
    </xdr:to>
    <xdr:cxnSp macro="">
      <xdr:nvCxnSpPr>
        <xdr:cNvPr id="13" name="Connecteur droit 12"/>
        <xdr:cNvCxnSpPr/>
      </xdr:nvCxnSpPr>
      <xdr:spPr>
        <a:xfrm flipV="1">
          <a:off x="10205357" y="3019426"/>
          <a:ext cx="0" cy="58918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737507</xdr:colOff>
      <xdr:row>15</xdr:row>
      <xdr:rowOff>152401</xdr:rowOff>
    </xdr:from>
    <xdr:to>
      <xdr:col>12</xdr:col>
      <xdr:colOff>737507</xdr:colOff>
      <xdr:row>18</xdr:row>
      <xdr:rowOff>160683</xdr:rowOff>
    </xdr:to>
    <xdr:cxnSp macro="">
      <xdr:nvCxnSpPr>
        <xdr:cNvPr id="14" name="Connecteur droit 13"/>
        <xdr:cNvCxnSpPr/>
      </xdr:nvCxnSpPr>
      <xdr:spPr>
        <a:xfrm flipV="1">
          <a:off x="9881507" y="3009901"/>
          <a:ext cx="0" cy="60699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85766</xdr:colOff>
      <xdr:row>16</xdr:row>
      <xdr:rowOff>51495</xdr:rowOff>
    </xdr:from>
    <xdr:to>
      <xdr:col>15</xdr:col>
      <xdr:colOff>0</xdr:colOff>
      <xdr:row>16</xdr:row>
      <xdr:rowOff>51495</xdr:rowOff>
    </xdr:to>
    <xdr:cxnSp macro="">
      <xdr:nvCxnSpPr>
        <xdr:cNvPr id="15" name="Connecteur droit 14"/>
        <xdr:cNvCxnSpPr/>
      </xdr:nvCxnSpPr>
      <xdr:spPr>
        <a:xfrm>
          <a:off x="10753766" y="3099495"/>
          <a:ext cx="676234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759989</xdr:colOff>
      <xdr:row>18</xdr:row>
      <xdr:rowOff>166007</xdr:rowOff>
    </xdr:from>
    <xdr:to>
      <xdr:col>13</xdr:col>
      <xdr:colOff>331364</xdr:colOff>
      <xdr:row>20</xdr:row>
      <xdr:rowOff>80282</xdr:rowOff>
    </xdr:to>
    <xdr:sp macro="" textlink="">
      <xdr:nvSpPr>
        <xdr:cNvPr id="16" name="Rectangle 15"/>
        <xdr:cNvSpPr/>
      </xdr:nvSpPr>
      <xdr:spPr>
        <a:xfrm>
          <a:off x="9903989" y="3622221"/>
          <a:ext cx="333375" cy="295275"/>
        </a:xfrm>
        <a:prstGeom prst="rect">
          <a:avLst/>
        </a:prstGeom>
        <a:solidFill>
          <a:sysClr val="window" lastClr="FFFFFF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b2</a:t>
          </a:r>
        </a:p>
      </xdr:txBody>
    </xdr:sp>
    <xdr:clientData/>
  </xdr:twoCellAnchor>
  <xdr:twoCellAnchor>
    <xdr:from>
      <xdr:col>13</xdr:col>
      <xdr:colOff>684972</xdr:colOff>
      <xdr:row>9</xdr:row>
      <xdr:rowOff>171864</xdr:rowOff>
    </xdr:from>
    <xdr:to>
      <xdr:col>14</xdr:col>
      <xdr:colOff>256347</xdr:colOff>
      <xdr:row>11</xdr:row>
      <xdr:rowOff>57564</xdr:rowOff>
    </xdr:to>
    <xdr:sp macro="" textlink="">
      <xdr:nvSpPr>
        <xdr:cNvPr id="17" name="Rectangle 16"/>
        <xdr:cNvSpPr/>
      </xdr:nvSpPr>
      <xdr:spPr>
        <a:xfrm>
          <a:off x="10590972" y="1886364"/>
          <a:ext cx="333375" cy="266700"/>
        </a:xfrm>
        <a:prstGeom prst="rect">
          <a:avLst/>
        </a:prstGeom>
        <a:solidFill>
          <a:sysClr val="window" lastClr="FFFFFF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h2</a:t>
          </a:r>
        </a:p>
      </xdr:txBody>
    </xdr:sp>
    <xdr:clientData/>
  </xdr:twoCellAnchor>
  <xdr:twoCellAnchor>
    <xdr:from>
      <xdr:col>13</xdr:col>
      <xdr:colOff>592206</xdr:colOff>
      <xdr:row>6</xdr:row>
      <xdr:rowOff>137905</xdr:rowOff>
    </xdr:from>
    <xdr:to>
      <xdr:col>13</xdr:col>
      <xdr:colOff>592206</xdr:colOff>
      <xdr:row>16</xdr:row>
      <xdr:rowOff>46798</xdr:rowOff>
    </xdr:to>
    <xdr:cxnSp macro="">
      <xdr:nvCxnSpPr>
        <xdr:cNvPr id="18" name="Connecteur droit avec flèche 17"/>
        <xdr:cNvCxnSpPr/>
      </xdr:nvCxnSpPr>
      <xdr:spPr>
        <a:xfrm flipV="1">
          <a:off x="10498206" y="1280905"/>
          <a:ext cx="0" cy="1813893"/>
        </a:xfrm>
        <a:prstGeom prst="straightConnector1">
          <a:avLst/>
        </a:prstGeom>
        <a:ln>
          <a:solidFill>
            <a:schemeClr val="tx1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731295</xdr:colOff>
      <xdr:row>18</xdr:row>
      <xdr:rowOff>72058</xdr:rowOff>
    </xdr:from>
    <xdr:to>
      <xdr:col>13</xdr:col>
      <xdr:colOff>308882</xdr:colOff>
      <xdr:row>18</xdr:row>
      <xdr:rowOff>72058</xdr:rowOff>
    </xdr:to>
    <xdr:cxnSp macro="">
      <xdr:nvCxnSpPr>
        <xdr:cNvPr id="19" name="Connecteur droit avec flèche 18"/>
        <xdr:cNvCxnSpPr/>
      </xdr:nvCxnSpPr>
      <xdr:spPr>
        <a:xfrm>
          <a:off x="9875295" y="3528272"/>
          <a:ext cx="339587" cy="0"/>
        </a:xfrm>
        <a:prstGeom prst="straightConnector1">
          <a:avLst/>
        </a:prstGeom>
        <a:ln>
          <a:solidFill>
            <a:schemeClr val="tx1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388869</xdr:colOff>
      <xdr:row>4</xdr:row>
      <xdr:rowOff>176833</xdr:rowOff>
    </xdr:from>
    <xdr:to>
      <xdr:col>11</xdr:col>
      <xdr:colOff>388869</xdr:colOff>
      <xdr:row>8</xdr:row>
      <xdr:rowOff>24433</xdr:rowOff>
    </xdr:to>
    <xdr:cxnSp macro="">
      <xdr:nvCxnSpPr>
        <xdr:cNvPr id="20" name="Connecteur droit avec flèche 19"/>
        <xdr:cNvCxnSpPr/>
      </xdr:nvCxnSpPr>
      <xdr:spPr>
        <a:xfrm>
          <a:off x="8770869" y="938833"/>
          <a:ext cx="0" cy="6096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72514</xdr:colOff>
      <xdr:row>17</xdr:row>
      <xdr:rowOff>121069</xdr:rowOff>
    </xdr:from>
    <xdr:to>
      <xdr:col>15</xdr:col>
      <xdr:colOff>16565</xdr:colOff>
      <xdr:row>17</xdr:row>
      <xdr:rowOff>121069</xdr:rowOff>
    </xdr:to>
    <xdr:cxnSp macro="">
      <xdr:nvCxnSpPr>
        <xdr:cNvPr id="23" name="Connecteur droit 22"/>
        <xdr:cNvCxnSpPr/>
      </xdr:nvCxnSpPr>
      <xdr:spPr>
        <a:xfrm>
          <a:off x="10740514" y="3359569"/>
          <a:ext cx="706051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347869</xdr:colOff>
      <xdr:row>16</xdr:row>
      <xdr:rowOff>167310</xdr:rowOff>
    </xdr:from>
    <xdr:to>
      <xdr:col>14</xdr:col>
      <xdr:colOff>347869</xdr:colOff>
      <xdr:row>21</xdr:row>
      <xdr:rowOff>182217</xdr:rowOff>
    </xdr:to>
    <xdr:cxnSp macro="">
      <xdr:nvCxnSpPr>
        <xdr:cNvPr id="24" name="Connecteur droit 23"/>
        <xdr:cNvCxnSpPr/>
      </xdr:nvCxnSpPr>
      <xdr:spPr>
        <a:xfrm flipV="1">
          <a:off x="11015869" y="3215310"/>
          <a:ext cx="0" cy="99225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682486</xdr:colOff>
      <xdr:row>16</xdr:row>
      <xdr:rowOff>145775</xdr:rowOff>
    </xdr:from>
    <xdr:to>
      <xdr:col>11</xdr:col>
      <xdr:colOff>682486</xdr:colOff>
      <xdr:row>21</xdr:row>
      <xdr:rowOff>173935</xdr:rowOff>
    </xdr:to>
    <xdr:cxnSp macro="">
      <xdr:nvCxnSpPr>
        <xdr:cNvPr id="25" name="Connecteur droit 24"/>
        <xdr:cNvCxnSpPr/>
      </xdr:nvCxnSpPr>
      <xdr:spPr>
        <a:xfrm flipV="1">
          <a:off x="9064486" y="3193775"/>
          <a:ext cx="0" cy="100550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198782</xdr:colOff>
      <xdr:row>4</xdr:row>
      <xdr:rowOff>173936</xdr:rowOff>
    </xdr:from>
    <xdr:to>
      <xdr:col>15</xdr:col>
      <xdr:colOff>198782</xdr:colOff>
      <xdr:row>6</xdr:row>
      <xdr:rowOff>154886</xdr:rowOff>
    </xdr:to>
    <xdr:cxnSp macro="">
      <xdr:nvCxnSpPr>
        <xdr:cNvPr id="26" name="Connecteur droit avec flèche 25"/>
        <xdr:cNvCxnSpPr/>
      </xdr:nvCxnSpPr>
      <xdr:spPr>
        <a:xfrm flipV="1">
          <a:off x="11628782" y="935936"/>
          <a:ext cx="0" cy="361950"/>
        </a:xfrm>
        <a:prstGeom prst="straightConnector1">
          <a:avLst/>
        </a:prstGeom>
        <a:ln>
          <a:solidFill>
            <a:schemeClr val="tx1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674204</xdr:colOff>
      <xdr:row>16</xdr:row>
      <xdr:rowOff>44727</xdr:rowOff>
    </xdr:from>
    <xdr:to>
      <xdr:col>14</xdr:col>
      <xdr:colOff>674204</xdr:colOff>
      <xdr:row>17</xdr:row>
      <xdr:rowOff>124239</xdr:rowOff>
    </xdr:to>
    <xdr:cxnSp macro="">
      <xdr:nvCxnSpPr>
        <xdr:cNvPr id="27" name="Connecteur droit avec flèche 26"/>
        <xdr:cNvCxnSpPr/>
      </xdr:nvCxnSpPr>
      <xdr:spPr>
        <a:xfrm flipV="1">
          <a:off x="11342204" y="3092727"/>
          <a:ext cx="0" cy="270012"/>
        </a:xfrm>
        <a:prstGeom prst="straightConnector1">
          <a:avLst/>
        </a:prstGeom>
        <a:ln>
          <a:solidFill>
            <a:schemeClr val="tx1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687457</xdr:colOff>
      <xdr:row>21</xdr:row>
      <xdr:rowOff>115542</xdr:rowOff>
    </xdr:from>
    <xdr:to>
      <xdr:col>14</xdr:col>
      <xdr:colOff>351182</xdr:colOff>
      <xdr:row>21</xdr:row>
      <xdr:rowOff>115542</xdr:rowOff>
    </xdr:to>
    <xdr:cxnSp macro="">
      <xdr:nvCxnSpPr>
        <xdr:cNvPr id="34" name="Connecteur droit avec flèche 33"/>
        <xdr:cNvCxnSpPr/>
      </xdr:nvCxnSpPr>
      <xdr:spPr>
        <a:xfrm>
          <a:off x="9069457" y="4140890"/>
          <a:ext cx="1949725" cy="0"/>
        </a:xfrm>
        <a:prstGeom prst="straightConnector1">
          <a:avLst/>
        </a:prstGeom>
        <a:ln>
          <a:solidFill>
            <a:schemeClr val="tx1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759989</xdr:colOff>
      <xdr:row>18</xdr:row>
      <xdr:rowOff>168373</xdr:rowOff>
    </xdr:from>
    <xdr:to>
      <xdr:col>13</xdr:col>
      <xdr:colOff>331364</xdr:colOff>
      <xdr:row>20</xdr:row>
      <xdr:rowOff>82648</xdr:rowOff>
    </xdr:to>
    <xdr:sp macro="" textlink="">
      <xdr:nvSpPr>
        <xdr:cNvPr id="37" name="Rectangle 36"/>
        <xdr:cNvSpPr/>
      </xdr:nvSpPr>
      <xdr:spPr>
        <a:xfrm>
          <a:off x="9903989" y="3622221"/>
          <a:ext cx="333375" cy="295275"/>
        </a:xfrm>
        <a:prstGeom prst="rect">
          <a:avLst/>
        </a:prstGeom>
        <a:solidFill>
          <a:sysClr val="window" lastClr="FFFFFF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b2</a:t>
          </a:r>
        </a:p>
      </xdr:txBody>
    </xdr:sp>
    <xdr:clientData/>
  </xdr:twoCellAnchor>
  <xdr:twoCellAnchor>
    <xdr:from>
      <xdr:col>13</xdr:col>
      <xdr:colOff>108976</xdr:colOff>
      <xdr:row>22</xdr:row>
      <xdr:rowOff>22599</xdr:rowOff>
    </xdr:from>
    <xdr:to>
      <xdr:col>13</xdr:col>
      <xdr:colOff>442351</xdr:colOff>
      <xdr:row>23</xdr:row>
      <xdr:rowOff>127374</xdr:rowOff>
    </xdr:to>
    <xdr:sp macro="" textlink="">
      <xdr:nvSpPr>
        <xdr:cNvPr id="38" name="Rectangle 37"/>
        <xdr:cNvSpPr/>
      </xdr:nvSpPr>
      <xdr:spPr>
        <a:xfrm>
          <a:off x="10014976" y="4238447"/>
          <a:ext cx="333375" cy="295275"/>
        </a:xfrm>
        <a:prstGeom prst="rect">
          <a:avLst/>
        </a:prstGeom>
        <a:solidFill>
          <a:sysClr val="window" lastClr="FFFFFF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b3</a:t>
          </a:r>
        </a:p>
      </xdr:txBody>
    </xdr:sp>
    <xdr:clientData/>
  </xdr:twoCellAnchor>
  <xdr:twoCellAnchor>
    <xdr:from>
      <xdr:col>15</xdr:col>
      <xdr:colOff>58807</xdr:colOff>
      <xdr:row>16</xdr:row>
      <xdr:rowOff>67504</xdr:rowOff>
    </xdr:from>
    <xdr:to>
      <xdr:col>15</xdr:col>
      <xdr:colOff>392182</xdr:colOff>
      <xdr:row>17</xdr:row>
      <xdr:rowOff>143704</xdr:rowOff>
    </xdr:to>
    <xdr:sp macro="" textlink="">
      <xdr:nvSpPr>
        <xdr:cNvPr id="39" name="Rectangle 38"/>
        <xdr:cNvSpPr/>
      </xdr:nvSpPr>
      <xdr:spPr>
        <a:xfrm>
          <a:off x="11488807" y="3115504"/>
          <a:ext cx="333375" cy="266700"/>
        </a:xfrm>
        <a:prstGeom prst="rect">
          <a:avLst/>
        </a:prstGeom>
        <a:solidFill>
          <a:sysClr val="window" lastClr="FFFFFF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h3</a:t>
          </a:r>
        </a:p>
      </xdr:txBody>
    </xdr:sp>
    <xdr:clientData/>
  </xdr:twoCellAnchor>
  <xdr:twoCellAnchor>
    <xdr:from>
      <xdr:col>15</xdr:col>
      <xdr:colOff>356980</xdr:colOff>
      <xdr:row>5</xdr:row>
      <xdr:rowOff>26090</xdr:rowOff>
    </xdr:from>
    <xdr:to>
      <xdr:col>15</xdr:col>
      <xdr:colOff>690355</xdr:colOff>
      <xdr:row>6</xdr:row>
      <xdr:rowOff>102290</xdr:rowOff>
    </xdr:to>
    <xdr:sp macro="" textlink="">
      <xdr:nvSpPr>
        <xdr:cNvPr id="31" name="Rectangle 30"/>
        <xdr:cNvSpPr/>
      </xdr:nvSpPr>
      <xdr:spPr>
        <a:xfrm>
          <a:off x="11786980" y="978590"/>
          <a:ext cx="333375" cy="266700"/>
        </a:xfrm>
        <a:prstGeom prst="rect">
          <a:avLst/>
        </a:prstGeom>
        <a:solidFill>
          <a:sysClr val="window" lastClr="FFFFFF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h1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358609</xdr:colOff>
      <xdr:row>3</xdr:row>
      <xdr:rowOff>119269</xdr:rowOff>
    </xdr:from>
    <xdr:to>
      <xdr:col>11</xdr:col>
      <xdr:colOff>447262</xdr:colOff>
      <xdr:row>18</xdr:row>
      <xdr:rowOff>3598</xdr:rowOff>
    </xdr:to>
    <xdr:grpSp>
      <xdr:nvGrpSpPr>
        <xdr:cNvPr id="10" name="Groupe 9"/>
        <xdr:cNvGrpSpPr/>
      </xdr:nvGrpSpPr>
      <xdr:grpSpPr>
        <a:xfrm>
          <a:off x="5692609" y="690769"/>
          <a:ext cx="3136653" cy="2770404"/>
          <a:chOff x="5692609" y="690769"/>
          <a:chExt cx="3136653" cy="2770404"/>
        </a:xfrm>
      </xdr:grpSpPr>
      <xdr:sp macro="" textlink="">
        <xdr:nvSpPr>
          <xdr:cNvPr id="2" name="Rectangle 1"/>
          <xdr:cNvSpPr/>
        </xdr:nvSpPr>
        <xdr:spPr>
          <a:xfrm>
            <a:off x="6203260" y="1099930"/>
            <a:ext cx="2057400" cy="1971675"/>
          </a:xfrm>
          <a:prstGeom prst="rect">
            <a:avLst/>
          </a:prstGeom>
          <a:solidFill>
            <a:srgbClr val="00B0F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r"/>
            <a:r>
              <a:rPr lang="fr-FR" sz="1100"/>
              <a:t>S1</a:t>
            </a:r>
          </a:p>
        </xdr:txBody>
      </xdr:sp>
      <xdr:grpSp>
        <xdr:nvGrpSpPr>
          <xdr:cNvPr id="42" name="Groupe 41"/>
          <xdr:cNvGrpSpPr/>
        </xdr:nvGrpSpPr>
        <xdr:grpSpPr>
          <a:xfrm>
            <a:off x="5692609" y="690769"/>
            <a:ext cx="3136653" cy="2770404"/>
            <a:chOff x="5692609" y="690769"/>
            <a:chExt cx="3136653" cy="2741829"/>
          </a:xfrm>
        </xdr:grpSpPr>
        <xdr:sp macro="" textlink="">
          <xdr:nvSpPr>
            <xdr:cNvPr id="3" name="Rectangle 2"/>
            <xdr:cNvSpPr/>
          </xdr:nvSpPr>
          <xdr:spPr>
            <a:xfrm>
              <a:off x="6489010" y="1327728"/>
              <a:ext cx="1495425" cy="1724827"/>
            </a:xfrm>
            <a:prstGeom prst="rect">
              <a:avLst/>
            </a:prstGeom>
            <a:solidFill>
              <a:srgbClr val="FF0000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lang="fr-FR" sz="1100"/>
                <a:t>S2</a:t>
              </a:r>
            </a:p>
          </xdr:txBody>
        </xdr:sp>
        <xdr:cxnSp macro="">
          <xdr:nvCxnSpPr>
            <xdr:cNvPr id="5" name="Connecteur droit avec flèche 4"/>
            <xdr:cNvCxnSpPr/>
          </xdr:nvCxnSpPr>
          <xdr:spPr>
            <a:xfrm>
              <a:off x="6203260" y="1090405"/>
              <a:ext cx="676275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3">
              <a:schemeClr val="accent4"/>
            </a:lnRef>
            <a:fillRef idx="0">
              <a:schemeClr val="accent4"/>
            </a:fillRef>
            <a:effectRef idx="2">
              <a:schemeClr val="accent4"/>
            </a:effectRef>
            <a:fontRef idx="minor">
              <a:schemeClr val="tx1"/>
            </a:fontRef>
          </xdr:style>
        </xdr:cxnSp>
        <xdr:cxnSp macro="">
          <xdr:nvCxnSpPr>
            <xdr:cNvPr id="7" name="Connecteur droit avec flèche 6"/>
            <xdr:cNvCxnSpPr/>
          </xdr:nvCxnSpPr>
          <xdr:spPr>
            <a:xfrm>
              <a:off x="6212785" y="1099930"/>
              <a:ext cx="0" cy="64770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2">
              <a:schemeClr val="accent4"/>
            </a:lnRef>
            <a:fillRef idx="0">
              <a:schemeClr val="accent4"/>
            </a:fillRef>
            <a:effectRef idx="1">
              <a:schemeClr val="accent4"/>
            </a:effectRef>
            <a:fontRef idx="minor">
              <a:schemeClr val="tx1"/>
            </a:fontRef>
          </xdr:style>
        </xdr:cxnSp>
        <xdr:cxnSp macro="">
          <xdr:nvCxnSpPr>
            <xdr:cNvPr id="9" name="Connecteur droit 8"/>
            <xdr:cNvCxnSpPr/>
          </xdr:nvCxnSpPr>
          <xdr:spPr>
            <a:xfrm>
              <a:off x="8274326" y="1093304"/>
              <a:ext cx="298174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1" name="Connecteur droit 10"/>
            <xdr:cNvCxnSpPr/>
          </xdr:nvCxnSpPr>
          <xdr:spPr>
            <a:xfrm>
              <a:off x="8276397" y="3030171"/>
              <a:ext cx="298174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3" name="Connecteur droit avec flèche 12"/>
            <xdr:cNvCxnSpPr/>
          </xdr:nvCxnSpPr>
          <xdr:spPr>
            <a:xfrm>
              <a:off x="8423413" y="1093304"/>
              <a:ext cx="0" cy="1929380"/>
            </a:xfrm>
            <a:prstGeom prst="straightConnector1">
              <a:avLst/>
            </a:prstGeom>
            <a:ln>
              <a:headEnd type="triangle"/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14" name="Rectangle 13"/>
            <xdr:cNvSpPr/>
          </xdr:nvSpPr>
          <xdr:spPr>
            <a:xfrm>
              <a:off x="8489675" y="1929848"/>
              <a:ext cx="339587" cy="240195"/>
            </a:xfrm>
            <a:prstGeom prst="rect">
              <a:avLst/>
            </a:prstGeom>
            <a:solidFill>
              <a:schemeClr val="bg1"/>
            </a:solidFill>
          </xdr:spPr>
          <xdr:style>
            <a:lnRef idx="1">
              <a:schemeClr val="dk1"/>
            </a:lnRef>
            <a:fillRef idx="2">
              <a:schemeClr val="dk1"/>
            </a:fillRef>
            <a:effectRef idx="1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fr-FR" sz="1100"/>
                <a:t>h1</a:t>
              </a:r>
            </a:p>
          </xdr:txBody>
        </xdr:sp>
        <xdr:sp macro="" textlink="">
          <xdr:nvSpPr>
            <xdr:cNvPr id="15" name="Rectangle 14"/>
            <xdr:cNvSpPr/>
          </xdr:nvSpPr>
          <xdr:spPr>
            <a:xfrm>
              <a:off x="7068379" y="690769"/>
              <a:ext cx="339587" cy="240195"/>
            </a:xfrm>
            <a:prstGeom prst="rect">
              <a:avLst/>
            </a:prstGeom>
            <a:solidFill>
              <a:schemeClr val="bg1"/>
            </a:solidFill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2">
              <a:schemeClr val="dk1"/>
            </a:fillRef>
            <a:effectRef idx="1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fr-FR" sz="1100"/>
                <a:t>b1</a:t>
              </a:r>
            </a:p>
          </xdr:txBody>
        </xdr:sp>
        <xdr:cxnSp macro="">
          <xdr:nvCxnSpPr>
            <xdr:cNvPr id="17" name="Connecteur droit 16"/>
            <xdr:cNvCxnSpPr/>
          </xdr:nvCxnSpPr>
          <xdr:spPr>
            <a:xfrm flipV="1">
              <a:off x="6211957" y="902804"/>
              <a:ext cx="0" cy="1905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8" name="Connecteur droit 17"/>
            <xdr:cNvCxnSpPr/>
          </xdr:nvCxnSpPr>
          <xdr:spPr>
            <a:xfrm flipV="1">
              <a:off x="8265733" y="926178"/>
              <a:ext cx="0" cy="1905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0" name="Connecteur droit avec flèche 19"/>
            <xdr:cNvCxnSpPr/>
          </xdr:nvCxnSpPr>
          <xdr:spPr>
            <a:xfrm>
              <a:off x="6211957" y="985630"/>
              <a:ext cx="2045027" cy="0"/>
            </a:xfrm>
            <a:prstGeom prst="straightConnector1">
              <a:avLst/>
            </a:prstGeom>
            <a:ln>
              <a:headEnd type="triangle"/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3" name="Connecteur droit 22"/>
            <xdr:cNvCxnSpPr/>
          </xdr:nvCxnSpPr>
          <xdr:spPr>
            <a:xfrm flipV="1">
              <a:off x="6476587" y="3018182"/>
              <a:ext cx="0" cy="1905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4" name="Connecteur droit 23"/>
            <xdr:cNvCxnSpPr/>
          </xdr:nvCxnSpPr>
          <xdr:spPr>
            <a:xfrm flipV="1">
              <a:off x="7970769" y="3021496"/>
              <a:ext cx="0" cy="1905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5" name="Connecteur droit avec flèche 24"/>
            <xdr:cNvCxnSpPr/>
          </xdr:nvCxnSpPr>
          <xdr:spPr>
            <a:xfrm>
              <a:off x="6468717" y="3150704"/>
              <a:ext cx="1507436" cy="0"/>
            </a:xfrm>
            <a:prstGeom prst="straightConnector1">
              <a:avLst/>
            </a:prstGeom>
            <a:ln>
              <a:headEnd type="triangle"/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29" name="Rectangle 28"/>
            <xdr:cNvSpPr/>
          </xdr:nvSpPr>
          <xdr:spPr>
            <a:xfrm>
              <a:off x="7058955" y="3192403"/>
              <a:ext cx="339587" cy="240195"/>
            </a:xfrm>
            <a:prstGeom prst="rect">
              <a:avLst/>
            </a:prstGeom>
            <a:solidFill>
              <a:schemeClr val="bg1"/>
            </a:solidFill>
          </xdr:spPr>
          <xdr:style>
            <a:lnRef idx="1">
              <a:schemeClr val="dk1"/>
            </a:lnRef>
            <a:fillRef idx="2">
              <a:schemeClr val="dk1"/>
            </a:fillRef>
            <a:effectRef idx="1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fr-FR" sz="1100"/>
                <a:t>b2</a:t>
              </a:r>
            </a:p>
          </xdr:txBody>
        </xdr:sp>
        <xdr:cxnSp macro="">
          <xdr:nvCxnSpPr>
            <xdr:cNvPr id="30" name="Connecteur droit 29"/>
            <xdr:cNvCxnSpPr/>
          </xdr:nvCxnSpPr>
          <xdr:spPr>
            <a:xfrm>
              <a:off x="5905500" y="1344239"/>
              <a:ext cx="592521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1" name="Connecteur droit 30"/>
            <xdr:cNvCxnSpPr/>
          </xdr:nvCxnSpPr>
          <xdr:spPr>
            <a:xfrm>
              <a:off x="5935547" y="3062623"/>
              <a:ext cx="554591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2" name="Connecteur droit avec flèche 31"/>
            <xdr:cNvCxnSpPr/>
          </xdr:nvCxnSpPr>
          <xdr:spPr>
            <a:xfrm>
              <a:off x="6046761" y="1359776"/>
              <a:ext cx="0" cy="1707931"/>
            </a:xfrm>
            <a:prstGeom prst="straightConnector1">
              <a:avLst/>
            </a:prstGeom>
            <a:ln>
              <a:headEnd type="triangle"/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39" name="Rectangle 38"/>
            <xdr:cNvSpPr/>
          </xdr:nvSpPr>
          <xdr:spPr>
            <a:xfrm>
              <a:off x="5692609" y="2003420"/>
              <a:ext cx="339587" cy="240195"/>
            </a:xfrm>
            <a:prstGeom prst="rect">
              <a:avLst/>
            </a:prstGeom>
            <a:solidFill>
              <a:schemeClr val="bg1"/>
            </a:solidFill>
          </xdr:spPr>
          <xdr:style>
            <a:lnRef idx="1">
              <a:schemeClr val="dk1"/>
            </a:lnRef>
            <a:fillRef idx="2">
              <a:schemeClr val="dk1"/>
            </a:fillRef>
            <a:effectRef idx="1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fr-FR" sz="1100"/>
                <a:t>h2</a:t>
              </a:r>
            </a:p>
          </xdr:txBody>
        </xdr:sp>
        <xdr:sp macro="" textlink="">
          <xdr:nvSpPr>
            <xdr:cNvPr id="40" name="Rectangle 39"/>
            <xdr:cNvSpPr/>
          </xdr:nvSpPr>
          <xdr:spPr>
            <a:xfrm>
              <a:off x="5951482" y="1103585"/>
              <a:ext cx="170794" cy="216775"/>
            </a:xfrm>
            <a:prstGeom prst="rect">
              <a:avLst/>
            </a:prstGeom>
            <a:solidFill>
              <a:schemeClr val="bg1"/>
            </a:solidFill>
            <a:ln>
              <a:solidFill>
                <a:srgbClr val="FFC000"/>
              </a:solidFill>
            </a:ln>
          </xdr:spPr>
          <xdr:style>
            <a:lnRef idx="2">
              <a:schemeClr val="accent4">
                <a:shade val="50000"/>
              </a:schemeClr>
            </a:lnRef>
            <a:fillRef idx="1">
              <a:schemeClr val="accent4"/>
            </a:fillRef>
            <a:effectRef idx="0">
              <a:schemeClr val="accent4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lang="fr-FR" sz="1100">
                  <a:solidFill>
                    <a:schemeClr val="accent4">
                      <a:lumMod val="60000"/>
                      <a:lumOff val="40000"/>
                    </a:schemeClr>
                  </a:solidFill>
                </a:rPr>
                <a:t>y</a:t>
              </a:r>
            </a:p>
          </xdr:txBody>
        </xdr:sp>
        <xdr:sp macro="" textlink="">
          <xdr:nvSpPr>
            <xdr:cNvPr id="41" name="Rectangle 40"/>
            <xdr:cNvSpPr/>
          </xdr:nvSpPr>
          <xdr:spPr>
            <a:xfrm>
              <a:off x="6478313" y="868416"/>
              <a:ext cx="170794" cy="216775"/>
            </a:xfrm>
            <a:prstGeom prst="rect">
              <a:avLst/>
            </a:prstGeom>
            <a:solidFill>
              <a:schemeClr val="bg1"/>
            </a:solidFill>
            <a:ln>
              <a:solidFill>
                <a:srgbClr val="FFC000"/>
              </a:solidFill>
            </a:ln>
          </xdr:spPr>
          <xdr:style>
            <a:lnRef idx="2">
              <a:schemeClr val="accent4">
                <a:shade val="50000"/>
              </a:schemeClr>
            </a:lnRef>
            <a:fillRef idx="1">
              <a:schemeClr val="accent4"/>
            </a:fillRef>
            <a:effectRef idx="0">
              <a:schemeClr val="accent4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lang="fr-FR" sz="1100">
                  <a:solidFill>
                    <a:schemeClr val="accent4">
                      <a:lumMod val="60000"/>
                      <a:lumOff val="40000"/>
                    </a:schemeClr>
                  </a:solidFill>
                </a:rPr>
                <a:t>z</a:t>
              </a:r>
            </a:p>
          </xdr:txBody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53788</xdr:colOff>
      <xdr:row>0</xdr:row>
      <xdr:rowOff>116927</xdr:rowOff>
    </xdr:from>
    <xdr:to>
      <xdr:col>6</xdr:col>
      <xdr:colOff>723900</xdr:colOff>
      <xdr:row>8</xdr:row>
      <xdr:rowOff>126346</xdr:rowOff>
    </xdr:to>
    <xdr:grpSp>
      <xdr:nvGrpSpPr>
        <xdr:cNvPr id="2" name="Groupe 1"/>
        <xdr:cNvGrpSpPr/>
      </xdr:nvGrpSpPr>
      <xdr:grpSpPr>
        <a:xfrm>
          <a:off x="815788" y="116927"/>
          <a:ext cx="4480112" cy="1533419"/>
          <a:chOff x="815788" y="116927"/>
          <a:chExt cx="4480112" cy="1533419"/>
        </a:xfrm>
      </xdr:grpSpPr>
      <xdr:cxnSp macro="">
        <xdr:nvCxnSpPr>
          <xdr:cNvPr id="4" name="Connecteur droit 3"/>
          <xdr:cNvCxnSpPr/>
        </xdr:nvCxnSpPr>
        <xdr:spPr>
          <a:xfrm>
            <a:off x="981075" y="476250"/>
            <a:ext cx="0" cy="1076325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Connecteur droit 4"/>
          <xdr:cNvCxnSpPr/>
        </xdr:nvCxnSpPr>
        <xdr:spPr>
          <a:xfrm flipH="1">
            <a:off x="820270" y="477370"/>
            <a:ext cx="161925" cy="171450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Connecteur droit 7"/>
          <xdr:cNvCxnSpPr/>
        </xdr:nvCxnSpPr>
        <xdr:spPr>
          <a:xfrm flipH="1">
            <a:off x="818590" y="649381"/>
            <a:ext cx="161925" cy="171450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Connecteur droit 10"/>
          <xdr:cNvCxnSpPr/>
        </xdr:nvCxnSpPr>
        <xdr:spPr>
          <a:xfrm flipH="1">
            <a:off x="815788" y="817468"/>
            <a:ext cx="161925" cy="171450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Connecteur droit 11"/>
          <xdr:cNvCxnSpPr/>
        </xdr:nvCxnSpPr>
        <xdr:spPr>
          <a:xfrm flipH="1">
            <a:off x="818870" y="987098"/>
            <a:ext cx="161925" cy="171450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Connecteur droit 12"/>
          <xdr:cNvCxnSpPr/>
        </xdr:nvCxnSpPr>
        <xdr:spPr>
          <a:xfrm flipH="1">
            <a:off x="821390" y="1134035"/>
            <a:ext cx="161925" cy="171450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Connecteur droit 13"/>
          <xdr:cNvCxnSpPr/>
        </xdr:nvCxnSpPr>
        <xdr:spPr>
          <a:xfrm flipH="1">
            <a:off x="819710" y="1306046"/>
            <a:ext cx="161925" cy="171450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Connecteur droit 14"/>
          <xdr:cNvCxnSpPr/>
        </xdr:nvCxnSpPr>
        <xdr:spPr>
          <a:xfrm flipH="1">
            <a:off x="819290" y="1478896"/>
            <a:ext cx="161925" cy="171450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Connecteur droit 17"/>
          <xdr:cNvCxnSpPr/>
        </xdr:nvCxnSpPr>
        <xdr:spPr>
          <a:xfrm>
            <a:off x="988219" y="1017985"/>
            <a:ext cx="3343275" cy="0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Connecteur droit avec flèche 19"/>
          <xdr:cNvCxnSpPr/>
        </xdr:nvCxnSpPr>
        <xdr:spPr>
          <a:xfrm>
            <a:off x="4010025" y="276225"/>
            <a:ext cx="0" cy="742950"/>
          </a:xfrm>
          <a:prstGeom prst="straightConnector1">
            <a:avLst/>
          </a:prstGeom>
          <a:ln w="127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1" name="Rectangle 20"/>
          <xdr:cNvSpPr/>
        </xdr:nvSpPr>
        <xdr:spPr>
          <a:xfrm>
            <a:off x="4048125" y="485775"/>
            <a:ext cx="238125" cy="295275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fr-FR" sz="1100">
                <a:ln>
                  <a:noFill/>
                </a:ln>
                <a:solidFill>
                  <a:srgbClr val="FF0000"/>
                </a:solidFill>
              </a:rPr>
              <a:t>F</a:t>
            </a:r>
          </a:p>
        </xdr:txBody>
      </xdr:sp>
      <xdr:cxnSp macro="">
        <xdr:nvCxnSpPr>
          <xdr:cNvPr id="23" name="Connecteur droit 22"/>
          <xdr:cNvCxnSpPr/>
        </xdr:nvCxnSpPr>
        <xdr:spPr>
          <a:xfrm>
            <a:off x="4010025" y="990600"/>
            <a:ext cx="0" cy="28575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Connecteur droit avec flèche 25"/>
          <xdr:cNvCxnSpPr/>
        </xdr:nvCxnSpPr>
        <xdr:spPr>
          <a:xfrm>
            <a:off x="990600" y="1181100"/>
            <a:ext cx="3009900" cy="0"/>
          </a:xfrm>
          <a:prstGeom prst="straightConnector1">
            <a:avLst/>
          </a:prstGeom>
          <a:ln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7" name="Rectangle 26"/>
          <xdr:cNvSpPr/>
        </xdr:nvSpPr>
        <xdr:spPr>
          <a:xfrm>
            <a:off x="2552700" y="1247775"/>
            <a:ext cx="238125" cy="295275"/>
          </a:xfrm>
          <a:prstGeom prst="rect">
            <a:avLst/>
          </a:prstGeom>
          <a:solidFill>
            <a:sysClr val="window" lastClr="FFFFFF"/>
          </a:solidFill>
          <a:ln>
            <a:solidFill>
              <a:schemeClr val="accent1">
                <a:lumMod val="60000"/>
                <a:lumOff val="4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fr-FR" sz="1100">
                <a:ln>
                  <a:noFill/>
                </a:ln>
                <a:solidFill>
                  <a:schemeClr val="accent1">
                    <a:lumMod val="60000"/>
                    <a:lumOff val="40000"/>
                  </a:schemeClr>
                </a:solidFill>
              </a:rPr>
              <a:t>L</a:t>
            </a:r>
          </a:p>
        </xdr:txBody>
      </xdr:sp>
      <xdr:cxnSp macro="">
        <xdr:nvCxnSpPr>
          <xdr:cNvPr id="32" name="Connecteur droit avec flèche 31"/>
          <xdr:cNvCxnSpPr/>
        </xdr:nvCxnSpPr>
        <xdr:spPr>
          <a:xfrm>
            <a:off x="4524375" y="1019175"/>
            <a:ext cx="771525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4"/>
          </a:lnRef>
          <a:fillRef idx="0">
            <a:schemeClr val="accent4"/>
          </a:fillRef>
          <a:effectRef idx="0">
            <a:schemeClr val="accent4"/>
          </a:effectRef>
          <a:fontRef idx="minor">
            <a:schemeClr val="tx1"/>
          </a:fontRef>
        </xdr:style>
      </xdr:cxnSp>
      <xdr:cxnSp macro="">
        <xdr:nvCxnSpPr>
          <xdr:cNvPr id="33" name="Connecteur droit avec flèche 32"/>
          <xdr:cNvCxnSpPr/>
        </xdr:nvCxnSpPr>
        <xdr:spPr>
          <a:xfrm flipV="1">
            <a:off x="967937" y="116927"/>
            <a:ext cx="0" cy="295275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4"/>
          </a:lnRef>
          <a:fillRef idx="0">
            <a:schemeClr val="accent4"/>
          </a:fillRef>
          <a:effectRef idx="0">
            <a:schemeClr val="accent4"/>
          </a:effectRef>
          <a:fontRef idx="minor">
            <a:schemeClr val="tx1"/>
          </a:fontRef>
        </xdr:style>
      </xdr:cxnSp>
      <xdr:sp macro="" textlink="">
        <xdr:nvSpPr>
          <xdr:cNvPr id="36" name="Rectangle 35"/>
          <xdr:cNvSpPr/>
        </xdr:nvSpPr>
        <xdr:spPr>
          <a:xfrm>
            <a:off x="4778594" y="677588"/>
            <a:ext cx="238125" cy="295275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C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fr-FR" sz="1100">
                <a:ln>
                  <a:noFill/>
                </a:ln>
                <a:solidFill>
                  <a:srgbClr val="FFC000"/>
                </a:solidFill>
              </a:rPr>
              <a:t>x</a:t>
            </a:r>
          </a:p>
        </xdr:txBody>
      </xdr:sp>
      <xdr:sp macro="" textlink="">
        <xdr:nvSpPr>
          <xdr:cNvPr id="37" name="Rectangle 36"/>
          <xdr:cNvSpPr/>
        </xdr:nvSpPr>
        <xdr:spPr>
          <a:xfrm>
            <a:off x="1029029" y="146815"/>
            <a:ext cx="238125" cy="295275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C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fr-FR" sz="1100">
                <a:ln>
                  <a:noFill/>
                </a:ln>
                <a:solidFill>
                  <a:srgbClr val="FFC000"/>
                </a:solidFill>
              </a:rPr>
              <a:t>y</a:t>
            </a:r>
          </a:p>
        </xdr:txBody>
      </xdr:sp>
    </xdr:grpSp>
    <xdr:clientData/>
  </xdr:twoCellAnchor>
  <xdr:oneCellAnchor>
    <xdr:from>
      <xdr:col>8</xdr:col>
      <xdr:colOff>44450</xdr:colOff>
      <xdr:row>5</xdr:row>
      <xdr:rowOff>27463</xdr:rowOff>
    </xdr:from>
    <xdr:ext cx="1181542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" name="ZoneTexte 5"/>
            <xdr:cNvSpPr txBox="1"/>
          </xdr:nvSpPr>
          <xdr:spPr>
            <a:xfrm>
              <a:off x="6140450" y="979963"/>
              <a:ext cx="118154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0" i="1">
                        <a:latin typeface="Cambria Math" panose="02040503050406030204" pitchFamily="18" charset="0"/>
                      </a:rPr>
                      <m:t>𝑀𝑓𝑧</m:t>
                    </m:r>
                    <m:r>
                      <a:rPr lang="fr-FR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fr-FR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fr-F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fr-F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𝐿</m:t>
                    </m:r>
                    <m:r>
                      <a:rPr lang="fr-F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−</m:t>
                    </m:r>
                    <m:r>
                      <a:rPr lang="fr-F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𝑥</m:t>
                    </m:r>
                    <m:r>
                      <a:rPr lang="fr-F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fr-FR" sz="1100"/>
            </a:p>
          </xdr:txBody>
        </xdr:sp>
      </mc:Choice>
      <mc:Fallback>
        <xdr:sp macro="" textlink="">
          <xdr:nvSpPr>
            <xdr:cNvPr id="6" name="ZoneTexte 5"/>
            <xdr:cNvSpPr txBox="1"/>
          </xdr:nvSpPr>
          <xdr:spPr>
            <a:xfrm>
              <a:off x="6140450" y="979963"/>
              <a:ext cx="118154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𝑀𝑓𝑧=𝐹</a:t>
              </a:r>
              <a:r>
                <a:rPr lang="fr-F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×(𝐿−𝑥)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8</xdr:col>
      <xdr:colOff>44450</xdr:colOff>
      <xdr:row>6</xdr:row>
      <xdr:rowOff>75088</xdr:rowOff>
    </xdr:from>
    <xdr:ext cx="814005" cy="35150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ZoneTexte 23"/>
            <xdr:cNvSpPr txBox="1"/>
          </xdr:nvSpPr>
          <xdr:spPr>
            <a:xfrm>
              <a:off x="6140450" y="1218088"/>
              <a:ext cx="814005" cy="3515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𝜎</m:t>
                    </m:r>
                    <m:r>
                      <a:rPr lang="fr-F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fr-F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𝑀𝑓𝑧</m:t>
                        </m:r>
                      </m:num>
                      <m:den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𝐼𝑔𝑧</m:t>
                        </m:r>
                      </m:den>
                    </m:f>
                    <m:r>
                      <a:rPr lang="fr-F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fr-F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h</m:t>
                    </m:r>
                  </m:oMath>
                </m:oMathPara>
              </a14:m>
              <a:endParaRPr lang="fr-FR" sz="1100"/>
            </a:p>
          </xdr:txBody>
        </xdr:sp>
      </mc:Choice>
      <mc:Fallback xmlns="">
        <xdr:sp macro="" textlink="">
          <xdr:nvSpPr>
            <xdr:cNvPr id="24" name="ZoneTexte 23"/>
            <xdr:cNvSpPr txBox="1"/>
          </xdr:nvSpPr>
          <xdr:spPr>
            <a:xfrm>
              <a:off x="6140450" y="1218088"/>
              <a:ext cx="814005" cy="3515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</a:t>
              </a:r>
              <a:r>
                <a:rPr lang="fr-FR" sz="1100" b="0" i="0">
                  <a:latin typeface="Cambria Math" panose="02040503050406030204" pitchFamily="18" charset="0"/>
                </a:rPr>
                <a:t>=𝑀𝑓𝑧/𝐼𝑔𝑧</a:t>
              </a:r>
              <a:r>
                <a:rPr lang="fr-F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×ℎ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10</xdr:col>
      <xdr:colOff>34925</xdr:colOff>
      <xdr:row>5</xdr:row>
      <xdr:rowOff>103663</xdr:rowOff>
    </xdr:from>
    <xdr:ext cx="842602" cy="36939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5" name="ZoneTexte 24"/>
            <xdr:cNvSpPr txBox="1"/>
          </xdr:nvSpPr>
          <xdr:spPr>
            <a:xfrm>
              <a:off x="7654925" y="1056163"/>
              <a:ext cx="842602" cy="3693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0" i="1">
                        <a:latin typeface="Cambria Math" panose="02040503050406030204" pitchFamily="18" charset="0"/>
                      </a:rPr>
                      <m:t>𝑦</m:t>
                    </m:r>
                    <m:r>
                      <a:rPr lang="fr-F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fr-F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𝐹</m:t>
                        </m:r>
                        <m:r>
                          <a:rPr lang="fr-F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sSup>
                          <m:sSupPr>
                            <m:ctrlPr>
                              <a:rPr lang="fr-F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fr-F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3</m:t>
                        </m:r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𝐸</m:t>
                        </m:r>
                        <m:r>
                          <a:rPr lang="fr-F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𝐼𝑔𝑧</m:t>
                        </m:r>
                      </m:den>
                    </m:f>
                  </m:oMath>
                </m:oMathPara>
              </a14:m>
              <a:endParaRPr lang="fr-FR" sz="1100"/>
            </a:p>
          </xdr:txBody>
        </xdr:sp>
      </mc:Choice>
      <mc:Fallback>
        <xdr:sp macro="" textlink="">
          <xdr:nvSpPr>
            <xdr:cNvPr id="25" name="ZoneTexte 24"/>
            <xdr:cNvSpPr txBox="1"/>
          </xdr:nvSpPr>
          <xdr:spPr>
            <a:xfrm>
              <a:off x="7654925" y="1056163"/>
              <a:ext cx="842602" cy="36939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FR" sz="1100" b="0" i="0">
                  <a:latin typeface="Cambria Math" panose="02040503050406030204" pitchFamily="18" charset="0"/>
                </a:rPr>
                <a:t>𝑦=(𝐹</a:t>
              </a:r>
              <a:r>
                <a:rPr lang="fr-F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×𝐿^3)/(</a:t>
              </a:r>
              <a:r>
                <a:rPr lang="fr-FR" sz="1100" b="0" i="0">
                  <a:latin typeface="Cambria Math" panose="02040503050406030204" pitchFamily="18" charset="0"/>
                </a:rPr>
                <a:t>3𝐸</a:t>
              </a:r>
              <a:r>
                <a:rPr lang="fr-F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fr-FR" sz="1100" b="0" i="0">
                  <a:latin typeface="Cambria Math" panose="02040503050406030204" pitchFamily="18" charset="0"/>
                </a:rPr>
                <a:t>𝐼𝑔𝑧)</a:t>
              </a:r>
              <a:endParaRPr lang="fr-FR" sz="1100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53788</xdr:colOff>
      <xdr:row>0</xdr:row>
      <xdr:rowOff>116927</xdr:rowOff>
    </xdr:from>
    <xdr:to>
      <xdr:col>6</xdr:col>
      <xdr:colOff>723900</xdr:colOff>
      <xdr:row>8</xdr:row>
      <xdr:rowOff>126346</xdr:rowOff>
    </xdr:to>
    <xdr:grpSp>
      <xdr:nvGrpSpPr>
        <xdr:cNvPr id="21" name="Groupe 20"/>
        <xdr:cNvGrpSpPr/>
      </xdr:nvGrpSpPr>
      <xdr:grpSpPr>
        <a:xfrm>
          <a:off x="815788" y="116927"/>
          <a:ext cx="4480112" cy="1533419"/>
          <a:chOff x="815788" y="116927"/>
          <a:chExt cx="4480112" cy="1533419"/>
        </a:xfrm>
      </xdr:grpSpPr>
      <xdr:cxnSp macro="">
        <xdr:nvCxnSpPr>
          <xdr:cNvPr id="36" name="Connecteur droit avec flèche 35"/>
          <xdr:cNvCxnSpPr/>
        </xdr:nvCxnSpPr>
        <xdr:spPr>
          <a:xfrm>
            <a:off x="4524375" y="1019175"/>
            <a:ext cx="771525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4"/>
          </a:lnRef>
          <a:fillRef idx="0">
            <a:schemeClr val="accent4"/>
          </a:fillRef>
          <a:effectRef idx="0">
            <a:schemeClr val="accent4"/>
          </a:effectRef>
          <a:fontRef idx="minor">
            <a:schemeClr val="tx1"/>
          </a:fontRef>
        </xdr:style>
      </xdr:cxnSp>
      <xdr:cxnSp macro="">
        <xdr:nvCxnSpPr>
          <xdr:cNvPr id="22" name="Connecteur droit 21"/>
          <xdr:cNvCxnSpPr/>
        </xdr:nvCxnSpPr>
        <xdr:spPr>
          <a:xfrm>
            <a:off x="981075" y="476250"/>
            <a:ext cx="0" cy="1076325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Connecteur droit 22"/>
          <xdr:cNvCxnSpPr/>
        </xdr:nvCxnSpPr>
        <xdr:spPr>
          <a:xfrm flipH="1">
            <a:off x="820270" y="477370"/>
            <a:ext cx="161925" cy="171450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Connecteur droit 23"/>
          <xdr:cNvCxnSpPr/>
        </xdr:nvCxnSpPr>
        <xdr:spPr>
          <a:xfrm flipH="1">
            <a:off x="818590" y="649381"/>
            <a:ext cx="161925" cy="171450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Connecteur droit 24"/>
          <xdr:cNvCxnSpPr/>
        </xdr:nvCxnSpPr>
        <xdr:spPr>
          <a:xfrm flipH="1">
            <a:off x="815788" y="817468"/>
            <a:ext cx="161925" cy="171450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Connecteur droit 25"/>
          <xdr:cNvCxnSpPr/>
        </xdr:nvCxnSpPr>
        <xdr:spPr>
          <a:xfrm flipH="1">
            <a:off x="818870" y="987098"/>
            <a:ext cx="161925" cy="171450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" name="Connecteur droit 26"/>
          <xdr:cNvCxnSpPr/>
        </xdr:nvCxnSpPr>
        <xdr:spPr>
          <a:xfrm flipH="1">
            <a:off x="821390" y="1134035"/>
            <a:ext cx="161925" cy="171450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Connecteur droit 27"/>
          <xdr:cNvCxnSpPr/>
        </xdr:nvCxnSpPr>
        <xdr:spPr>
          <a:xfrm flipH="1">
            <a:off x="819710" y="1306046"/>
            <a:ext cx="161925" cy="171450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Connecteur droit 28"/>
          <xdr:cNvCxnSpPr/>
        </xdr:nvCxnSpPr>
        <xdr:spPr>
          <a:xfrm flipH="1">
            <a:off x="819290" y="1478896"/>
            <a:ext cx="161925" cy="171450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" name="Connecteur droit 29"/>
          <xdr:cNvCxnSpPr/>
        </xdr:nvCxnSpPr>
        <xdr:spPr>
          <a:xfrm>
            <a:off x="988219" y="1017985"/>
            <a:ext cx="3343275" cy="0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Connecteur droit avec flèche 30"/>
          <xdr:cNvCxnSpPr/>
        </xdr:nvCxnSpPr>
        <xdr:spPr>
          <a:xfrm>
            <a:off x="4333875" y="1019175"/>
            <a:ext cx="428625" cy="0"/>
          </a:xfrm>
          <a:prstGeom prst="straightConnector1">
            <a:avLst/>
          </a:prstGeom>
          <a:ln w="127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2" name="Rectangle 31"/>
          <xdr:cNvSpPr/>
        </xdr:nvSpPr>
        <xdr:spPr>
          <a:xfrm>
            <a:off x="4438650" y="600075"/>
            <a:ext cx="238125" cy="295275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fr-FR" sz="1100">
                <a:ln>
                  <a:noFill/>
                </a:ln>
                <a:solidFill>
                  <a:srgbClr val="FF0000"/>
                </a:solidFill>
              </a:rPr>
              <a:t>F</a:t>
            </a:r>
          </a:p>
        </xdr:txBody>
      </xdr:sp>
      <xdr:cxnSp macro="">
        <xdr:nvCxnSpPr>
          <xdr:cNvPr id="33" name="Connecteur droit 32"/>
          <xdr:cNvCxnSpPr/>
        </xdr:nvCxnSpPr>
        <xdr:spPr>
          <a:xfrm>
            <a:off x="4343400" y="1019175"/>
            <a:ext cx="0" cy="28575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Connecteur droit avec flèche 33"/>
          <xdr:cNvCxnSpPr/>
        </xdr:nvCxnSpPr>
        <xdr:spPr>
          <a:xfrm>
            <a:off x="990600" y="1181100"/>
            <a:ext cx="3352800" cy="0"/>
          </a:xfrm>
          <a:prstGeom prst="straightConnector1">
            <a:avLst/>
          </a:prstGeom>
          <a:ln>
            <a:headEnd type="triangl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Rectangle 34"/>
          <xdr:cNvSpPr/>
        </xdr:nvSpPr>
        <xdr:spPr>
          <a:xfrm>
            <a:off x="2552700" y="1247775"/>
            <a:ext cx="238125" cy="295275"/>
          </a:xfrm>
          <a:prstGeom prst="rect">
            <a:avLst/>
          </a:prstGeom>
          <a:solidFill>
            <a:sysClr val="window" lastClr="FFFFFF"/>
          </a:solidFill>
          <a:ln>
            <a:solidFill>
              <a:schemeClr val="accent1">
                <a:lumMod val="60000"/>
                <a:lumOff val="4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fr-FR" sz="1100">
                <a:ln>
                  <a:noFill/>
                </a:ln>
                <a:solidFill>
                  <a:schemeClr val="accent1">
                    <a:lumMod val="60000"/>
                    <a:lumOff val="40000"/>
                  </a:schemeClr>
                </a:solidFill>
              </a:rPr>
              <a:t>L</a:t>
            </a:r>
          </a:p>
        </xdr:txBody>
      </xdr:sp>
      <xdr:cxnSp macro="">
        <xdr:nvCxnSpPr>
          <xdr:cNvPr id="37" name="Connecteur droit avec flèche 36"/>
          <xdr:cNvCxnSpPr/>
        </xdr:nvCxnSpPr>
        <xdr:spPr>
          <a:xfrm flipV="1">
            <a:off x="967937" y="116927"/>
            <a:ext cx="0" cy="295275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4"/>
          </a:lnRef>
          <a:fillRef idx="0">
            <a:schemeClr val="accent4"/>
          </a:fillRef>
          <a:effectRef idx="0">
            <a:schemeClr val="accent4"/>
          </a:effectRef>
          <a:fontRef idx="minor">
            <a:schemeClr val="tx1"/>
          </a:fontRef>
        </xdr:style>
      </xdr:cxnSp>
      <xdr:sp macro="" textlink="">
        <xdr:nvSpPr>
          <xdr:cNvPr id="38" name="Rectangle 37"/>
          <xdr:cNvSpPr/>
        </xdr:nvSpPr>
        <xdr:spPr>
          <a:xfrm>
            <a:off x="4778594" y="677588"/>
            <a:ext cx="238125" cy="295275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C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fr-FR" sz="1100">
                <a:ln>
                  <a:noFill/>
                </a:ln>
                <a:solidFill>
                  <a:srgbClr val="FFC000"/>
                </a:solidFill>
              </a:rPr>
              <a:t>x</a:t>
            </a:r>
          </a:p>
        </xdr:txBody>
      </xdr:sp>
      <xdr:sp macro="" textlink="">
        <xdr:nvSpPr>
          <xdr:cNvPr id="39" name="Rectangle 38"/>
          <xdr:cNvSpPr/>
        </xdr:nvSpPr>
        <xdr:spPr>
          <a:xfrm>
            <a:off x="1029029" y="146815"/>
            <a:ext cx="238125" cy="295275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C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fr-FR" sz="1100">
                <a:ln>
                  <a:noFill/>
                </a:ln>
                <a:solidFill>
                  <a:srgbClr val="FFC000"/>
                </a:solidFill>
              </a:rPr>
              <a:t>y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53788</xdr:colOff>
      <xdr:row>0</xdr:row>
      <xdr:rowOff>116927</xdr:rowOff>
    </xdr:from>
    <xdr:to>
      <xdr:col>6</xdr:col>
      <xdr:colOff>723900</xdr:colOff>
      <xdr:row>10</xdr:row>
      <xdr:rowOff>126346</xdr:rowOff>
    </xdr:to>
    <xdr:grpSp>
      <xdr:nvGrpSpPr>
        <xdr:cNvPr id="22" name="Groupe 21"/>
        <xdr:cNvGrpSpPr/>
      </xdr:nvGrpSpPr>
      <xdr:grpSpPr>
        <a:xfrm>
          <a:off x="815788" y="116927"/>
          <a:ext cx="4518212" cy="1914419"/>
          <a:chOff x="815788" y="116927"/>
          <a:chExt cx="4480112" cy="1533419"/>
        </a:xfrm>
      </xdr:grpSpPr>
      <xdr:sp macro="" textlink="">
        <xdr:nvSpPr>
          <xdr:cNvPr id="21" name="Flèche courbée vers le bas 20"/>
          <xdr:cNvSpPr/>
        </xdr:nvSpPr>
        <xdr:spPr>
          <a:xfrm>
            <a:off x="4219174" y="695372"/>
            <a:ext cx="342900" cy="666750"/>
          </a:xfrm>
          <a:prstGeom prst="curvedDownArrow">
            <a:avLst/>
          </a:prstGeom>
          <a:solidFill>
            <a:srgbClr val="FF0000"/>
          </a:solidFill>
        </xdr:spPr>
        <xdr:style>
          <a:lnRef idx="2">
            <a:schemeClr val="accent2">
              <a:shade val="50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>
              <a:solidFill>
                <a:schemeClr val="tx1"/>
              </a:solidFill>
            </a:endParaRPr>
          </a:p>
        </xdr:txBody>
      </xdr:sp>
      <xdr:grpSp>
        <xdr:nvGrpSpPr>
          <xdr:cNvPr id="2" name="Groupe 1"/>
          <xdr:cNvGrpSpPr/>
        </xdr:nvGrpSpPr>
        <xdr:grpSpPr>
          <a:xfrm>
            <a:off x="815788" y="116927"/>
            <a:ext cx="4480112" cy="1533419"/>
            <a:chOff x="815788" y="116927"/>
            <a:chExt cx="4480112" cy="1533419"/>
          </a:xfrm>
        </xdr:grpSpPr>
        <xdr:cxnSp macro="">
          <xdr:nvCxnSpPr>
            <xdr:cNvPr id="3" name="Connecteur droit avec flèche 2"/>
            <xdr:cNvCxnSpPr/>
          </xdr:nvCxnSpPr>
          <xdr:spPr>
            <a:xfrm>
              <a:off x="4524375" y="1019175"/>
              <a:ext cx="771525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4"/>
            </a:lnRef>
            <a:fillRef idx="0">
              <a:schemeClr val="accent4"/>
            </a:fillRef>
            <a:effectRef idx="0">
              <a:schemeClr val="accent4"/>
            </a:effectRef>
            <a:fontRef idx="minor">
              <a:schemeClr val="tx1"/>
            </a:fontRef>
          </xdr:style>
        </xdr:cxnSp>
        <xdr:cxnSp macro="">
          <xdr:nvCxnSpPr>
            <xdr:cNvPr id="4" name="Connecteur droit 3"/>
            <xdr:cNvCxnSpPr/>
          </xdr:nvCxnSpPr>
          <xdr:spPr>
            <a:xfrm>
              <a:off x="981075" y="476250"/>
              <a:ext cx="0" cy="1076325"/>
            </a:xfrm>
            <a:prstGeom prst="line">
              <a:avLst/>
            </a:prstGeom>
            <a:ln w="12700"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" name="Connecteur droit 4"/>
            <xdr:cNvCxnSpPr/>
          </xdr:nvCxnSpPr>
          <xdr:spPr>
            <a:xfrm flipH="1">
              <a:off x="820270" y="477370"/>
              <a:ext cx="161925" cy="171450"/>
            </a:xfrm>
            <a:prstGeom prst="line">
              <a:avLst/>
            </a:prstGeom>
            <a:ln w="12700"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" name="Connecteur droit 5"/>
            <xdr:cNvCxnSpPr/>
          </xdr:nvCxnSpPr>
          <xdr:spPr>
            <a:xfrm flipH="1">
              <a:off x="818590" y="649381"/>
              <a:ext cx="161925" cy="171450"/>
            </a:xfrm>
            <a:prstGeom prst="line">
              <a:avLst/>
            </a:prstGeom>
            <a:ln w="12700"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" name="Connecteur droit 6"/>
            <xdr:cNvCxnSpPr/>
          </xdr:nvCxnSpPr>
          <xdr:spPr>
            <a:xfrm flipH="1">
              <a:off x="815788" y="817468"/>
              <a:ext cx="161925" cy="171450"/>
            </a:xfrm>
            <a:prstGeom prst="line">
              <a:avLst/>
            </a:prstGeom>
            <a:ln w="12700"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" name="Connecteur droit 7"/>
            <xdr:cNvCxnSpPr/>
          </xdr:nvCxnSpPr>
          <xdr:spPr>
            <a:xfrm flipH="1">
              <a:off x="818870" y="987098"/>
              <a:ext cx="161925" cy="171450"/>
            </a:xfrm>
            <a:prstGeom prst="line">
              <a:avLst/>
            </a:prstGeom>
            <a:ln w="12700"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" name="Connecteur droit 8"/>
            <xdr:cNvCxnSpPr/>
          </xdr:nvCxnSpPr>
          <xdr:spPr>
            <a:xfrm flipH="1">
              <a:off x="821390" y="1134035"/>
              <a:ext cx="161925" cy="171450"/>
            </a:xfrm>
            <a:prstGeom prst="line">
              <a:avLst/>
            </a:prstGeom>
            <a:ln w="12700"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" name="Connecteur droit 9"/>
            <xdr:cNvCxnSpPr/>
          </xdr:nvCxnSpPr>
          <xdr:spPr>
            <a:xfrm flipH="1">
              <a:off x="819710" y="1306046"/>
              <a:ext cx="161925" cy="171450"/>
            </a:xfrm>
            <a:prstGeom prst="line">
              <a:avLst/>
            </a:prstGeom>
            <a:ln w="12700"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" name="Connecteur droit 10"/>
            <xdr:cNvCxnSpPr/>
          </xdr:nvCxnSpPr>
          <xdr:spPr>
            <a:xfrm flipH="1">
              <a:off x="819290" y="1478896"/>
              <a:ext cx="161925" cy="171450"/>
            </a:xfrm>
            <a:prstGeom prst="line">
              <a:avLst/>
            </a:prstGeom>
            <a:ln w="12700"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" name="Connecteur droit 11"/>
            <xdr:cNvCxnSpPr/>
          </xdr:nvCxnSpPr>
          <xdr:spPr>
            <a:xfrm>
              <a:off x="988219" y="1017985"/>
              <a:ext cx="3343275" cy="0"/>
            </a:xfrm>
            <a:prstGeom prst="line">
              <a:avLst/>
            </a:prstGeom>
            <a:ln w="12700"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4" name="Rectangle 13"/>
            <xdr:cNvSpPr/>
          </xdr:nvSpPr>
          <xdr:spPr>
            <a:xfrm>
              <a:off x="4124325" y="304800"/>
              <a:ext cx="390526" cy="295275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lang="fr-FR" sz="1100">
                  <a:ln>
                    <a:noFill/>
                  </a:ln>
                  <a:solidFill>
                    <a:srgbClr val="FF0000"/>
                  </a:solidFill>
                </a:rPr>
                <a:t>Mt</a:t>
              </a:r>
            </a:p>
          </xdr:txBody>
        </xdr:sp>
        <xdr:cxnSp macro="">
          <xdr:nvCxnSpPr>
            <xdr:cNvPr id="15" name="Connecteur droit 14"/>
            <xdr:cNvCxnSpPr/>
          </xdr:nvCxnSpPr>
          <xdr:spPr>
            <a:xfrm>
              <a:off x="4343400" y="1019175"/>
              <a:ext cx="0" cy="285750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6" name="Connecteur droit avec flèche 15"/>
            <xdr:cNvCxnSpPr/>
          </xdr:nvCxnSpPr>
          <xdr:spPr>
            <a:xfrm>
              <a:off x="990600" y="1181100"/>
              <a:ext cx="3352800" cy="0"/>
            </a:xfrm>
            <a:prstGeom prst="straightConnector1">
              <a:avLst/>
            </a:prstGeom>
            <a:ln>
              <a:headEnd type="triangle"/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7" name="Rectangle 16"/>
            <xdr:cNvSpPr/>
          </xdr:nvSpPr>
          <xdr:spPr>
            <a:xfrm>
              <a:off x="2552700" y="1247775"/>
              <a:ext cx="238125" cy="295275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chemeClr val="accent1">
                  <a:lumMod val="60000"/>
                  <a:lumOff val="40000"/>
                </a:schemeClr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fr-FR" sz="1100">
                  <a:ln>
                    <a:noFill/>
                  </a:ln>
                  <a:solidFill>
                    <a:schemeClr val="accent1">
                      <a:lumMod val="60000"/>
                      <a:lumOff val="40000"/>
                    </a:schemeClr>
                  </a:solidFill>
                </a:rPr>
                <a:t>L</a:t>
              </a:r>
            </a:p>
          </xdr:txBody>
        </xdr:sp>
        <xdr:cxnSp macro="">
          <xdr:nvCxnSpPr>
            <xdr:cNvPr id="18" name="Connecteur droit avec flèche 17"/>
            <xdr:cNvCxnSpPr/>
          </xdr:nvCxnSpPr>
          <xdr:spPr>
            <a:xfrm flipV="1">
              <a:off x="967937" y="116927"/>
              <a:ext cx="0" cy="295275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4"/>
            </a:lnRef>
            <a:fillRef idx="0">
              <a:schemeClr val="accent4"/>
            </a:fillRef>
            <a:effectRef idx="0">
              <a:schemeClr val="accent4"/>
            </a:effectRef>
            <a:fontRef idx="minor">
              <a:schemeClr val="tx1"/>
            </a:fontRef>
          </xdr:style>
        </xdr:cxnSp>
        <xdr:sp macro="" textlink="">
          <xdr:nvSpPr>
            <xdr:cNvPr id="19" name="Rectangle 18"/>
            <xdr:cNvSpPr/>
          </xdr:nvSpPr>
          <xdr:spPr>
            <a:xfrm>
              <a:off x="4778594" y="677588"/>
              <a:ext cx="238125" cy="295275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rgbClr val="FFC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fr-FR" sz="1100">
                  <a:ln>
                    <a:noFill/>
                  </a:ln>
                  <a:solidFill>
                    <a:srgbClr val="FFC000"/>
                  </a:solidFill>
                </a:rPr>
                <a:t>x</a:t>
              </a:r>
            </a:p>
          </xdr:txBody>
        </xdr:sp>
        <xdr:sp macro="" textlink="">
          <xdr:nvSpPr>
            <xdr:cNvPr id="20" name="Rectangle 19"/>
            <xdr:cNvSpPr/>
          </xdr:nvSpPr>
          <xdr:spPr>
            <a:xfrm>
              <a:off x="1029029" y="146815"/>
              <a:ext cx="238125" cy="295275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rgbClr val="FFC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fr-FR" sz="1100">
                  <a:ln>
                    <a:noFill/>
                  </a:ln>
                  <a:solidFill>
                    <a:srgbClr val="FFC000"/>
                  </a:solidFill>
                </a:rPr>
                <a:t>y</a:t>
              </a:r>
            </a:p>
          </xdr:txBody>
        </xdr:sp>
      </xdr:grpSp>
    </xdr:grpSp>
    <xdr:clientData/>
  </xdr:twoCellAnchor>
  <xdr:oneCellAnchor>
    <xdr:from>
      <xdr:col>8</xdr:col>
      <xdr:colOff>66675</xdr:colOff>
      <xdr:row>7</xdr:row>
      <xdr:rowOff>133350</xdr:rowOff>
    </xdr:from>
    <xdr:ext cx="696152" cy="34547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3" name="ZoneTexte 12"/>
            <xdr:cNvSpPr txBox="1"/>
          </xdr:nvSpPr>
          <xdr:spPr>
            <a:xfrm>
              <a:off x="6238875" y="1466850"/>
              <a:ext cx="696152" cy="34547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𝜏</m:t>
                    </m:r>
                    <m:r>
                      <a:rPr lang="fr-F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fr-F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fr-F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𝑀𝑡</m:t>
                        </m:r>
                        <m:r>
                          <a:rPr lang="fr-F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r>
                          <a:rPr lang="fr-F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𝑟</m:t>
                        </m:r>
                      </m:num>
                      <m:den>
                        <m:sSub>
                          <m:sSubPr>
                            <m:ctrlPr>
                              <a:rPr lang="fr-F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𝐼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𝑜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fr-FR" sz="1100"/>
            </a:p>
          </xdr:txBody>
        </xdr:sp>
      </mc:Choice>
      <mc:Fallback>
        <xdr:sp macro="" textlink="">
          <xdr:nvSpPr>
            <xdr:cNvPr id="13" name="ZoneTexte 12"/>
            <xdr:cNvSpPr txBox="1"/>
          </xdr:nvSpPr>
          <xdr:spPr>
            <a:xfrm>
              <a:off x="6238875" y="1466850"/>
              <a:ext cx="696152" cy="34547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𝜏</a:t>
              </a:r>
              <a:r>
                <a:rPr lang="fr-F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=(𝑀𝑡×𝑟)/𝐼_𝑜 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8</xdr:col>
      <xdr:colOff>114300</xdr:colOff>
      <xdr:row>9</xdr:row>
      <xdr:rowOff>142875</xdr:rowOff>
    </xdr:from>
    <xdr:ext cx="659476" cy="31810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3" name="ZoneTexte 22"/>
            <xdr:cNvSpPr txBox="1"/>
          </xdr:nvSpPr>
          <xdr:spPr>
            <a:xfrm>
              <a:off x="6286500" y="1857375"/>
              <a:ext cx="659476" cy="3181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𝜃</m:t>
                    </m:r>
                    <m:r>
                      <a:rPr lang="fr-F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fr-F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fr-F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  <m:r>
                          <a:rPr lang="fr-F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𝜏</m:t>
                        </m:r>
                      </m:num>
                      <m:den>
                        <m:r>
                          <a:rPr lang="fr-F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𝐺</m:t>
                        </m:r>
                        <m:r>
                          <a:rPr lang="fr-F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r>
                          <a:rPr lang="fr-F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</m:oMath>
                </m:oMathPara>
              </a14:m>
              <a:endParaRPr lang="fr-FR" sz="1100"/>
            </a:p>
          </xdr:txBody>
        </xdr:sp>
      </mc:Choice>
      <mc:Fallback>
        <xdr:sp macro="" textlink="">
          <xdr:nvSpPr>
            <xdr:cNvPr id="23" name="ZoneTexte 22"/>
            <xdr:cNvSpPr txBox="1"/>
          </xdr:nvSpPr>
          <xdr:spPr>
            <a:xfrm>
              <a:off x="6286500" y="1857375"/>
              <a:ext cx="659476" cy="3181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𝜃</a:t>
              </a:r>
              <a:r>
                <a:rPr lang="fr-F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=2𝜏/(𝐺×𝐷)</a:t>
              </a:r>
              <a:endParaRPr lang="fr-FR" sz="1100"/>
            </a:p>
          </xdr:txBody>
        </xdr:sp>
      </mc:Fallback>
    </mc:AlternateContent>
    <xdr:clientData/>
  </xdr:oneCellAnchor>
  <xdr:oneCellAnchor>
    <xdr:from>
      <xdr:col>9</xdr:col>
      <xdr:colOff>561975</xdr:colOff>
      <xdr:row>9</xdr:row>
      <xdr:rowOff>142875</xdr:rowOff>
    </xdr:from>
    <xdr:ext cx="629403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4" name="ZoneTexte 23"/>
            <xdr:cNvSpPr txBox="1"/>
          </xdr:nvSpPr>
          <xdr:spPr>
            <a:xfrm>
              <a:off x="7496175" y="1857375"/>
              <a:ext cx="62940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  <m:r>
                      <a:rPr lang="fr-F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r>
                      <a:rPr lang="fr-F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𝜃</m:t>
                    </m:r>
                    <m:r>
                      <a:rPr lang="fr-F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fr-F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𝐿</m:t>
                    </m:r>
                  </m:oMath>
                </m:oMathPara>
              </a14:m>
              <a:endParaRPr lang="fr-FR" sz="1100"/>
            </a:p>
          </xdr:txBody>
        </xdr:sp>
      </mc:Choice>
      <mc:Fallback>
        <xdr:sp macro="" textlink="">
          <xdr:nvSpPr>
            <xdr:cNvPr id="24" name="ZoneTexte 23"/>
            <xdr:cNvSpPr txBox="1"/>
          </xdr:nvSpPr>
          <xdr:spPr>
            <a:xfrm>
              <a:off x="7496175" y="1857375"/>
              <a:ext cx="62940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fr-FR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</a:t>
              </a:r>
              <a:r>
                <a:rPr lang="fr-F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=𝜃×𝐿</a:t>
              </a:r>
              <a:endParaRPr lang="fr-FR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>
      <selection activeCell="B2" sqref="B2"/>
    </sheetView>
  </sheetViews>
  <sheetFormatPr baseColWidth="10" defaultRowHeight="15" x14ac:dyDescent="0.25"/>
  <sheetData>
    <row r="1" spans="1:7" x14ac:dyDescent="0.25">
      <c r="A1" s="92" t="s">
        <v>0</v>
      </c>
      <c r="B1" s="22">
        <f>((($D$4*$D$5)*D1)+(($F$4*$F$5)*F1))/(($D$4*$D$5)+($F$4*$F$5))</f>
        <v>10</v>
      </c>
      <c r="C1" s="96" t="s">
        <v>1</v>
      </c>
      <c r="D1" s="20">
        <f>D4/2</f>
        <v>10</v>
      </c>
      <c r="E1" s="94" t="s">
        <v>2</v>
      </c>
      <c r="F1" s="26">
        <f>D4/2</f>
        <v>10</v>
      </c>
      <c r="G1" s="13" t="s">
        <v>46</v>
      </c>
    </row>
    <row r="2" spans="1:7" x14ac:dyDescent="0.25">
      <c r="A2" s="93"/>
      <c r="B2" s="22">
        <f>((($D$4*$D$5)*D2)+(($F$4*$F$5)*F2))/(($D$4*$D$5)+($F$4*$F$5))</f>
        <v>5.2979041916167668</v>
      </c>
      <c r="C2" s="97"/>
      <c r="D2" s="20">
        <f>D5/2</f>
        <v>1</v>
      </c>
      <c r="E2" s="95"/>
      <c r="F2" s="26">
        <f>D5+F5/2</f>
        <v>9.25</v>
      </c>
      <c r="G2" s="13" t="s">
        <v>47</v>
      </c>
    </row>
    <row r="4" spans="1:7" x14ac:dyDescent="0.25">
      <c r="A4" t="s">
        <v>16</v>
      </c>
      <c r="C4" s="5" t="s">
        <v>3</v>
      </c>
      <c r="D4" s="44">
        <v>20</v>
      </c>
      <c r="E4" s="8" t="s">
        <v>5</v>
      </c>
      <c r="F4" s="45">
        <v>3</v>
      </c>
    </row>
    <row r="5" spans="1:7" x14ac:dyDescent="0.25">
      <c r="C5" s="5" t="s">
        <v>4</v>
      </c>
      <c r="D5" s="44">
        <v>2</v>
      </c>
      <c r="E5" s="8" t="s">
        <v>6</v>
      </c>
      <c r="F5" s="45">
        <v>14.5</v>
      </c>
    </row>
    <row r="6" spans="1:7" x14ac:dyDescent="0.25">
      <c r="C6" s="5" t="s">
        <v>55</v>
      </c>
      <c r="D6" s="20">
        <f>D5*D4</f>
        <v>40</v>
      </c>
      <c r="E6" s="8" t="s">
        <v>56</v>
      </c>
      <c r="F6" s="57">
        <f>F5*F4</f>
        <v>43.5</v>
      </c>
    </row>
    <row r="8" spans="1:7" x14ac:dyDescent="0.25">
      <c r="A8" s="98" t="s">
        <v>43</v>
      </c>
      <c r="B8" s="98"/>
      <c r="C8" s="98"/>
      <c r="D8" s="98"/>
      <c r="E8" s="98"/>
      <c r="F8" s="98"/>
    </row>
    <row r="9" spans="1:7" x14ac:dyDescent="0.25">
      <c r="A9" s="4" t="s">
        <v>22</v>
      </c>
      <c r="B9" s="22">
        <f>SQRT((D13+F13)^2)</f>
        <v>2193.7979665668663</v>
      </c>
      <c r="C9" s="5" t="s">
        <v>38</v>
      </c>
      <c r="D9" s="20">
        <f>(D4*(D5^3))/12</f>
        <v>13.333333333333334</v>
      </c>
      <c r="E9" s="8" t="s">
        <v>39</v>
      </c>
      <c r="F9" s="26">
        <f>(F4*(F5^3))/12</f>
        <v>762.15625</v>
      </c>
    </row>
    <row r="10" spans="1:7" x14ac:dyDescent="0.25">
      <c r="A10" s="4" t="s">
        <v>8</v>
      </c>
      <c r="B10" s="22">
        <f>SQRT((D14+F14)^2)</f>
        <v>1365.9583333333333</v>
      </c>
      <c r="C10" s="6" t="s">
        <v>7</v>
      </c>
      <c r="D10" s="19">
        <f>(D5*(D4^3))/12</f>
        <v>1333.3333333333333</v>
      </c>
      <c r="E10" s="9" t="s">
        <v>12</v>
      </c>
      <c r="F10" s="27">
        <f>(F5*(F4^3))/12</f>
        <v>32.625</v>
      </c>
    </row>
    <row r="11" spans="1:7" x14ac:dyDescent="0.25">
      <c r="C11" s="2"/>
      <c r="D11" s="3"/>
      <c r="E11" s="3"/>
      <c r="F11" s="3"/>
    </row>
    <row r="12" spans="1:7" x14ac:dyDescent="0.25">
      <c r="C12" s="4" t="s">
        <v>9</v>
      </c>
      <c r="D12" s="1"/>
      <c r="E12" s="1"/>
      <c r="F12" s="1"/>
    </row>
    <row r="13" spans="1:7" x14ac:dyDescent="0.25">
      <c r="C13" s="5" t="s">
        <v>41</v>
      </c>
      <c r="D13" s="20">
        <f>(D9+((D4*D5)*($D$2-$B$2)^2))</f>
        <v>752.21255094601224</v>
      </c>
      <c r="E13" s="8" t="s">
        <v>40</v>
      </c>
      <c r="F13" s="26">
        <f>(F9+((F4*F5)*($F$2-$B$2)^2))</f>
        <v>1441.5854156208538</v>
      </c>
    </row>
    <row r="14" spans="1:7" x14ac:dyDescent="0.25">
      <c r="C14" s="5" t="s">
        <v>13</v>
      </c>
      <c r="D14" s="20">
        <f>(D10+((D5*D4)*($D$1-$B$1)^2))</f>
        <v>1333.3333333333333</v>
      </c>
      <c r="E14" s="8" t="s">
        <v>14</v>
      </c>
      <c r="F14" s="26">
        <f>(F10+((F5*F4)*($D$1-$B$1)^2))</f>
        <v>32.625</v>
      </c>
    </row>
    <row r="17" spans="1:3" x14ac:dyDescent="0.25">
      <c r="A17" s="98" t="s">
        <v>44</v>
      </c>
      <c r="B17" s="98"/>
      <c r="C17" s="98"/>
    </row>
    <row r="18" spans="1:3" ht="17.25" x14ac:dyDescent="0.25">
      <c r="A18" s="11" t="s">
        <v>15</v>
      </c>
      <c r="B18" s="25">
        <f>B9+B10</f>
        <v>3559.7562999001993</v>
      </c>
      <c r="C18" s="24" t="s">
        <v>17</v>
      </c>
    </row>
  </sheetData>
  <mergeCells count="5">
    <mergeCell ref="A1:A2"/>
    <mergeCell ref="E1:E2"/>
    <mergeCell ref="C1:C2"/>
    <mergeCell ref="A17:C17"/>
    <mergeCell ref="A8:F8"/>
  </mergeCells>
  <pageMargins left="0.7" right="0.7" top="0.75" bottom="0.75" header="0.3" footer="0.3"/>
  <pageSetup paperSize="9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="115" zoomScaleNormal="115" workbookViewId="0">
      <selection activeCell="J7" sqref="J7"/>
    </sheetView>
  </sheetViews>
  <sheetFormatPr baseColWidth="10" defaultRowHeight="15" x14ac:dyDescent="0.25"/>
  <sheetData>
    <row r="1" spans="1:9" x14ac:dyDescent="0.25">
      <c r="A1" s="99" t="s">
        <v>0</v>
      </c>
      <c r="B1" s="39">
        <f>((($D$4*$D$5)*D1)+(($F$4*$F$5)*F1)+(($H$4*$H$5)*H1))/(($D$4*$D$5)+($F$4*$F$5)+($H$4*$H$5))</f>
        <v>10</v>
      </c>
      <c r="C1" s="101" t="s">
        <v>1</v>
      </c>
      <c r="D1" s="40">
        <f>D4/2</f>
        <v>10</v>
      </c>
      <c r="E1" s="103" t="s">
        <v>2</v>
      </c>
      <c r="F1" s="41">
        <f>D4/2</f>
        <v>10</v>
      </c>
      <c r="G1" s="105" t="s">
        <v>48</v>
      </c>
      <c r="H1" s="42">
        <f>D4/2</f>
        <v>10</v>
      </c>
      <c r="I1" s="43" t="s">
        <v>46</v>
      </c>
    </row>
    <row r="2" spans="1:9" x14ac:dyDescent="0.25">
      <c r="A2" s="100"/>
      <c r="B2" s="39">
        <f>((($D$4*$D$5)*D2)+(($F$4*$F$5)*F2)+(($H$4*$H$5)*H2))/(($D$4*$D$5)+($F$4*$F$5)+($H$4*$H$5))</f>
        <v>9.5</v>
      </c>
      <c r="C2" s="102"/>
      <c r="D2" s="40">
        <f>D5/2</f>
        <v>1</v>
      </c>
      <c r="E2" s="104"/>
      <c r="F2" s="41">
        <f>D5+F5/2</f>
        <v>9.5</v>
      </c>
      <c r="G2" s="105"/>
      <c r="H2" s="42">
        <f>(D5+F5)+(H5/2)</f>
        <v>18</v>
      </c>
      <c r="I2" s="43" t="s">
        <v>47</v>
      </c>
    </row>
    <row r="4" spans="1:9" x14ac:dyDescent="0.25">
      <c r="A4" t="s">
        <v>16</v>
      </c>
      <c r="C4" s="49" t="s">
        <v>3</v>
      </c>
      <c r="D4" s="44">
        <v>20</v>
      </c>
      <c r="E4" s="50" t="s">
        <v>5</v>
      </c>
      <c r="F4" s="45">
        <v>3</v>
      </c>
      <c r="G4" s="51" t="s">
        <v>49</v>
      </c>
      <c r="H4" s="46">
        <v>20</v>
      </c>
    </row>
    <row r="5" spans="1:9" x14ac:dyDescent="0.25">
      <c r="C5" s="52" t="s">
        <v>4</v>
      </c>
      <c r="D5" s="47">
        <v>2</v>
      </c>
      <c r="E5" s="53" t="s">
        <v>6</v>
      </c>
      <c r="F5" s="48">
        <v>15</v>
      </c>
      <c r="G5" s="51" t="s">
        <v>50</v>
      </c>
      <c r="H5" s="46">
        <v>2</v>
      </c>
    </row>
    <row r="6" spans="1:9" x14ac:dyDescent="0.25">
      <c r="C6" s="58" t="s">
        <v>55</v>
      </c>
      <c r="D6" s="59">
        <f>D4*D5</f>
        <v>40</v>
      </c>
      <c r="E6" s="60" t="s">
        <v>56</v>
      </c>
      <c r="F6" s="57">
        <f>F4*F5</f>
        <v>45</v>
      </c>
      <c r="G6" s="61" t="s">
        <v>57</v>
      </c>
      <c r="H6" s="29">
        <f>H4*H5</f>
        <v>40</v>
      </c>
    </row>
    <row r="8" spans="1:9" x14ac:dyDescent="0.25">
      <c r="A8" s="98" t="s">
        <v>43</v>
      </c>
      <c r="B8" s="98"/>
      <c r="C8" s="98"/>
      <c r="D8" s="98"/>
      <c r="E8" s="98"/>
      <c r="F8" s="98"/>
      <c r="G8" s="98"/>
      <c r="H8" s="98"/>
    </row>
    <row r="9" spans="1:9" x14ac:dyDescent="0.25">
      <c r="A9" s="38" t="s">
        <v>22</v>
      </c>
      <c r="B9" s="22">
        <f>SQRT((D13+F13+H13)^2)</f>
        <v>6650.416666666667</v>
      </c>
      <c r="C9" s="35" t="s">
        <v>38</v>
      </c>
      <c r="D9" s="20">
        <f>(D4*(D5^3))/12</f>
        <v>13.333333333333334</v>
      </c>
      <c r="E9" s="8" t="s">
        <v>39</v>
      </c>
      <c r="F9" s="26">
        <f>(F4*(F5^3))/12</f>
        <v>843.75</v>
      </c>
      <c r="G9" s="37" t="s">
        <v>51</v>
      </c>
      <c r="H9" s="21">
        <f>(H4*(H5^3))/12</f>
        <v>13.333333333333334</v>
      </c>
    </row>
    <row r="10" spans="1:9" x14ac:dyDescent="0.25">
      <c r="A10" s="38" t="s">
        <v>8</v>
      </c>
      <c r="B10" s="22">
        <f>SQRT((D14+F14+H14)^2)</f>
        <v>2700.4166666666665</v>
      </c>
      <c r="C10" s="36" t="s">
        <v>7</v>
      </c>
      <c r="D10" s="19">
        <f>(D5*(D4^3))/12</f>
        <v>1333.3333333333333</v>
      </c>
      <c r="E10" s="9" t="s">
        <v>12</v>
      </c>
      <c r="F10" s="26">
        <f>(F5*(F4^3))/12</f>
        <v>33.75</v>
      </c>
      <c r="G10" s="37" t="s">
        <v>52</v>
      </c>
      <c r="H10" s="21">
        <f>(H5*(H4^3))/12</f>
        <v>1333.3333333333333</v>
      </c>
    </row>
    <row r="11" spans="1:9" x14ac:dyDescent="0.25">
      <c r="C11" s="2"/>
      <c r="D11" s="3"/>
      <c r="E11" s="3"/>
      <c r="F11" s="1"/>
    </row>
    <row r="12" spans="1:9" x14ac:dyDescent="0.25">
      <c r="C12" s="4" t="s">
        <v>9</v>
      </c>
      <c r="D12" s="1"/>
      <c r="E12" s="1"/>
      <c r="F12" s="1"/>
    </row>
    <row r="13" spans="1:9" x14ac:dyDescent="0.25">
      <c r="C13" s="35" t="s">
        <v>41</v>
      </c>
      <c r="D13" s="20">
        <f>(D9+((D4*D5)*($D$2-$B$2)^2))</f>
        <v>2903.3333333333335</v>
      </c>
      <c r="E13" s="34" t="s">
        <v>40</v>
      </c>
      <c r="F13" s="26">
        <f>(F9+((F4*F5)*($F$2-$B$2)^2))</f>
        <v>843.75</v>
      </c>
      <c r="G13" s="37" t="s">
        <v>53</v>
      </c>
      <c r="H13" s="21">
        <f>(H9+((H4*H5)*($H$2-$B$2)^2))</f>
        <v>2903.3333333333335</v>
      </c>
    </row>
    <row r="14" spans="1:9" x14ac:dyDescent="0.25">
      <c r="C14" s="35" t="s">
        <v>13</v>
      </c>
      <c r="D14" s="20">
        <f>(D10+((D5*D4)*($D$1-$B$1)^2))</f>
        <v>1333.3333333333333</v>
      </c>
      <c r="E14" s="34" t="s">
        <v>14</v>
      </c>
      <c r="F14" s="26">
        <f>(F10+((F5*F4)*($D$1-$B$1)^2))</f>
        <v>33.75</v>
      </c>
      <c r="G14" s="37" t="s">
        <v>54</v>
      </c>
      <c r="H14" s="21">
        <f>(H10+((H5*H4)*($H$1-$B$1)^2))</f>
        <v>1333.3333333333333</v>
      </c>
    </row>
    <row r="17" spans="1:3" x14ac:dyDescent="0.25">
      <c r="A17" s="98" t="s">
        <v>44</v>
      </c>
      <c r="B17" s="98"/>
      <c r="C17" s="98"/>
    </row>
    <row r="18" spans="1:3" ht="17.25" x14ac:dyDescent="0.25">
      <c r="A18" s="11" t="s">
        <v>15</v>
      </c>
      <c r="B18" s="25">
        <f>B9+B10</f>
        <v>9350.8333333333339</v>
      </c>
      <c r="C18" s="24" t="s">
        <v>17</v>
      </c>
    </row>
  </sheetData>
  <dataConsolidate/>
  <mergeCells count="6">
    <mergeCell ref="A1:A2"/>
    <mergeCell ref="C1:C2"/>
    <mergeCell ref="E1:E2"/>
    <mergeCell ref="A17:C17"/>
    <mergeCell ref="G1:G2"/>
    <mergeCell ref="A8:H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>
      <selection activeCell="B18" sqref="B18"/>
    </sheetView>
  </sheetViews>
  <sheetFormatPr baseColWidth="10" defaultRowHeight="15" x14ac:dyDescent="0.25"/>
  <sheetData>
    <row r="1" spans="1:7" x14ac:dyDescent="0.25">
      <c r="A1" s="92" t="s">
        <v>0</v>
      </c>
      <c r="B1" s="22">
        <f>((($D$4*$D$5)*D1)+(($F$4*$F$5)*F1))/(($D$4*$D$5)+($F$4*$F$5))</f>
        <v>11.5</v>
      </c>
      <c r="C1" s="96" t="s">
        <v>1</v>
      </c>
      <c r="D1" s="20">
        <f>D4/2</f>
        <v>11.5</v>
      </c>
      <c r="E1" s="94" t="s">
        <v>2</v>
      </c>
      <c r="F1" s="26">
        <f>D4/2</f>
        <v>11.5</v>
      </c>
      <c r="G1" s="13" t="s">
        <v>46</v>
      </c>
    </row>
    <row r="2" spans="1:7" x14ac:dyDescent="0.25">
      <c r="A2" s="93"/>
      <c r="B2" s="22">
        <f>((($D$4*$D$5)*D2)-(($F$4*$F$5)*F2))/(($D$4*$D$5)-($F$4*$F$5))</f>
        <v>8.1291666666666664</v>
      </c>
      <c r="C2" s="97"/>
      <c r="D2" s="20">
        <f>D5/2</f>
        <v>10.75</v>
      </c>
      <c r="E2" s="95"/>
      <c r="F2" s="26">
        <f>(D5-F5)+(F5/2)</f>
        <v>12.25</v>
      </c>
      <c r="G2" s="13" t="s">
        <v>47</v>
      </c>
    </row>
    <row r="4" spans="1:7" x14ac:dyDescent="0.25">
      <c r="A4" t="s">
        <v>16</v>
      </c>
      <c r="C4" s="5" t="s">
        <v>3</v>
      </c>
      <c r="D4" s="44">
        <v>23</v>
      </c>
      <c r="E4" s="8" t="s">
        <v>5</v>
      </c>
      <c r="F4" s="45">
        <v>17</v>
      </c>
    </row>
    <row r="5" spans="1:7" x14ac:dyDescent="0.25">
      <c r="C5" s="5" t="s">
        <v>4</v>
      </c>
      <c r="D5" s="44">
        <v>21.5</v>
      </c>
      <c r="E5" s="8" t="s">
        <v>6</v>
      </c>
      <c r="F5" s="45">
        <v>18.5</v>
      </c>
    </row>
    <row r="6" spans="1:7" x14ac:dyDescent="0.25">
      <c r="C6" s="5" t="s">
        <v>55</v>
      </c>
      <c r="D6" s="20">
        <f>D4*D5</f>
        <v>494.5</v>
      </c>
      <c r="E6" s="8" t="s">
        <v>56</v>
      </c>
      <c r="F6" s="26">
        <f>F4*F5</f>
        <v>314.5</v>
      </c>
    </row>
    <row r="7" spans="1:7" x14ac:dyDescent="0.25">
      <c r="C7" s="1"/>
      <c r="D7" s="1"/>
      <c r="E7" s="1"/>
      <c r="F7" s="1"/>
    </row>
    <row r="8" spans="1:7" x14ac:dyDescent="0.25">
      <c r="A8" s="98" t="s">
        <v>43</v>
      </c>
      <c r="B8" s="98"/>
      <c r="C8" s="98"/>
      <c r="D8" s="98"/>
      <c r="E8" s="98"/>
      <c r="F8" s="98"/>
    </row>
    <row r="9" spans="1:7" x14ac:dyDescent="0.25">
      <c r="A9" s="4" t="s">
        <v>22</v>
      </c>
      <c r="B9" s="22">
        <f>D13-F13</f>
        <v>8134.7468749999971</v>
      </c>
      <c r="C9" s="7" t="s">
        <v>38</v>
      </c>
      <c r="D9" s="18">
        <f>(D4*(D5^3))/12</f>
        <v>19048.552083333332</v>
      </c>
      <c r="E9" s="10" t="s">
        <v>39</v>
      </c>
      <c r="F9" s="28">
        <f>(F4*(F5^3))/12</f>
        <v>8969.8020833333339</v>
      </c>
    </row>
    <row r="10" spans="1:7" x14ac:dyDescent="0.25">
      <c r="A10" s="4" t="s">
        <v>8</v>
      </c>
      <c r="B10" s="22">
        <f>D14-F14</f>
        <v>14225</v>
      </c>
      <c r="C10" s="6" t="s">
        <v>7</v>
      </c>
      <c r="D10" s="19">
        <f>(D5*(D4^3))/12</f>
        <v>21799.208333333332</v>
      </c>
      <c r="E10" s="9" t="s">
        <v>12</v>
      </c>
      <c r="F10" s="27">
        <f>(F5*(F4^3))/12</f>
        <v>7574.208333333333</v>
      </c>
    </row>
    <row r="11" spans="1:7" x14ac:dyDescent="0.25">
      <c r="C11" s="2"/>
      <c r="D11" s="3"/>
      <c r="E11" s="3"/>
      <c r="F11" s="3"/>
    </row>
    <row r="12" spans="1:7" x14ac:dyDescent="0.25">
      <c r="C12" s="4" t="s">
        <v>9</v>
      </c>
      <c r="D12" s="1"/>
      <c r="E12" s="1"/>
      <c r="F12" s="1"/>
    </row>
    <row r="13" spans="1:7" x14ac:dyDescent="0.25">
      <c r="C13" s="5" t="s">
        <v>10</v>
      </c>
      <c r="D13" s="20">
        <f>(D9+((D4*D5)*($D$2-$B$2)^2))</f>
        <v>22445.157543402776</v>
      </c>
      <c r="E13" s="8" t="s">
        <v>11</v>
      </c>
      <c r="F13" s="26">
        <f>(F9+((F4*F5)*($F$2-$B$2)^2))</f>
        <v>14310.410668402779</v>
      </c>
    </row>
    <row r="14" spans="1:7" x14ac:dyDescent="0.25">
      <c r="C14" s="5" t="s">
        <v>13</v>
      </c>
      <c r="D14" s="20">
        <f>(D10+((D5*D4)*($D$1-$B$1)^2))</f>
        <v>21799.208333333332</v>
      </c>
      <c r="E14" s="8" t="s">
        <v>14</v>
      </c>
      <c r="F14" s="26">
        <f>(F10+((F5*F4)*($D$1-$B$1)^2))</f>
        <v>7574.208333333333</v>
      </c>
    </row>
    <row r="17" spans="1:3" x14ac:dyDescent="0.25">
      <c r="A17" s="98" t="s">
        <v>45</v>
      </c>
      <c r="B17" s="98"/>
      <c r="C17" s="106"/>
    </row>
    <row r="18" spans="1:3" ht="17.25" x14ac:dyDescent="0.25">
      <c r="A18" s="17" t="s">
        <v>15</v>
      </c>
      <c r="B18" s="23">
        <f>B9+B10</f>
        <v>22359.746874999997</v>
      </c>
      <c r="C18" s="24" t="s">
        <v>17</v>
      </c>
    </row>
  </sheetData>
  <mergeCells count="5">
    <mergeCell ref="E1:E2"/>
    <mergeCell ref="A1:A2"/>
    <mergeCell ref="C1:C2"/>
    <mergeCell ref="A8:F8"/>
    <mergeCell ref="A17:C17"/>
  </mergeCells>
  <pageMargins left="0.7" right="0.7" top="0.75" bottom="0.75" header="0.3" footer="0.3"/>
  <pageSetup paperSize="9" orientation="portrait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20"/>
  <sheetViews>
    <sheetView zoomScaleNormal="100" workbookViewId="0">
      <selection activeCell="I1" sqref="I1:K4"/>
    </sheetView>
  </sheetViews>
  <sheetFormatPr baseColWidth="10" defaultRowHeight="15" x14ac:dyDescent="0.25"/>
  <sheetData>
    <row r="1" spans="3:11" x14ac:dyDescent="0.25">
      <c r="I1" s="13" t="s">
        <v>19</v>
      </c>
      <c r="J1" s="55">
        <v>300</v>
      </c>
      <c r="K1" s="14" t="s">
        <v>29</v>
      </c>
    </row>
    <row r="2" spans="3:11" x14ac:dyDescent="0.25">
      <c r="I2" s="13" t="s">
        <v>21</v>
      </c>
      <c r="J2" s="55">
        <v>60</v>
      </c>
      <c r="K2" s="14" t="s">
        <v>30</v>
      </c>
    </row>
    <row r="3" spans="3:11" x14ac:dyDescent="0.25">
      <c r="I3" s="13" t="s">
        <v>18</v>
      </c>
      <c r="J3" s="55">
        <v>210</v>
      </c>
      <c r="K3" s="14" t="s">
        <v>31</v>
      </c>
    </row>
    <row r="4" spans="3:11" x14ac:dyDescent="0.25">
      <c r="I4" s="13" t="s">
        <v>28</v>
      </c>
      <c r="J4" s="55">
        <v>165</v>
      </c>
      <c r="K4" s="14" t="s">
        <v>32</v>
      </c>
    </row>
    <row r="11" spans="3:11" x14ac:dyDescent="0.25">
      <c r="C11" s="108" t="s">
        <v>24</v>
      </c>
      <c r="D11" s="109"/>
      <c r="E11" s="108" t="s">
        <v>23</v>
      </c>
      <c r="F11" s="109"/>
      <c r="G11" s="107" t="s">
        <v>27</v>
      </c>
      <c r="H11" s="107"/>
    </row>
    <row r="12" spans="3:11" x14ac:dyDescent="0.25">
      <c r="C12" s="12" t="s">
        <v>25</v>
      </c>
      <c r="D12" s="54">
        <v>20</v>
      </c>
      <c r="E12" s="12" t="s">
        <v>20</v>
      </c>
      <c r="F12" s="46">
        <v>25</v>
      </c>
      <c r="G12" s="12" t="s">
        <v>26</v>
      </c>
      <c r="H12" s="82">
        <f>'Moment d''inertie T'!B2</f>
        <v>5.2979041916167668</v>
      </c>
      <c r="I12" s="62" t="s">
        <v>29</v>
      </c>
    </row>
    <row r="13" spans="3:11" x14ac:dyDescent="0.25">
      <c r="C13" s="12" t="s">
        <v>26</v>
      </c>
      <c r="D13" s="54">
        <v>5.5</v>
      </c>
      <c r="E13" s="31"/>
      <c r="F13" s="32"/>
      <c r="G13" s="32"/>
      <c r="H13" s="32"/>
      <c r="I13" s="62" t="s">
        <v>29</v>
      </c>
    </row>
    <row r="14" spans="3:11" x14ac:dyDescent="0.25">
      <c r="C14" s="12" t="s">
        <v>58</v>
      </c>
      <c r="D14" s="54">
        <f>D13*D12</f>
        <v>110</v>
      </c>
      <c r="E14" s="87" t="s">
        <v>58</v>
      </c>
      <c r="F14" s="21">
        <f>PI()*(F12/2)^2</f>
        <v>490.87385212340519</v>
      </c>
      <c r="G14" s="87" t="s">
        <v>58</v>
      </c>
      <c r="H14" s="88">
        <f>'Moment d''inertie T'!D6+'Moment d''inertie T'!F6</f>
        <v>83.5</v>
      </c>
      <c r="I14" s="62" t="s">
        <v>69</v>
      </c>
    </row>
    <row r="15" spans="3:11" ht="17.25" x14ac:dyDescent="0.25">
      <c r="C15" s="12" t="s">
        <v>22</v>
      </c>
      <c r="D15" s="29">
        <f>(D12*D13^3)/12</f>
        <v>277.29166666666669</v>
      </c>
      <c r="E15" s="12" t="s">
        <v>22</v>
      </c>
      <c r="F15" s="21">
        <f>(PI()*F12^4)/64</f>
        <v>19174.759848570513</v>
      </c>
      <c r="G15" s="12" t="s">
        <v>22</v>
      </c>
      <c r="H15" s="81">
        <f>'Moment d''inertie T'!B9</f>
        <v>2193.7979665668663</v>
      </c>
      <c r="I15" s="62" t="s">
        <v>17</v>
      </c>
    </row>
    <row r="16" spans="3:11" x14ac:dyDescent="0.25">
      <c r="C16" s="12" t="s">
        <v>33</v>
      </c>
      <c r="D16" s="29">
        <f>$J$2*$J$1</f>
        <v>18000</v>
      </c>
      <c r="E16" s="12" t="s">
        <v>33</v>
      </c>
      <c r="F16" s="21">
        <f>$J$2*$J$1</f>
        <v>18000</v>
      </c>
      <c r="G16" s="12" t="s">
        <v>33</v>
      </c>
      <c r="H16" s="88">
        <f>$J$2*$J$1</f>
        <v>18000</v>
      </c>
      <c r="I16" s="62" t="s">
        <v>72</v>
      </c>
    </row>
    <row r="17" spans="3:9" x14ac:dyDescent="0.25">
      <c r="C17" s="15" t="s">
        <v>34</v>
      </c>
      <c r="D17" s="29">
        <f>(D16*(D13/2))/D15</f>
        <v>178.51239669421486</v>
      </c>
      <c r="E17" s="15" t="s">
        <v>34</v>
      </c>
      <c r="F17" s="21">
        <f>(F16*(F12/2))/F15</f>
        <v>11.734175644279262</v>
      </c>
      <c r="G17" s="15" t="s">
        <v>34</v>
      </c>
      <c r="H17" s="88">
        <f>(H16*H12)/H15</f>
        <v>43.46903265588162</v>
      </c>
      <c r="I17" s="62" t="s">
        <v>32</v>
      </c>
    </row>
    <row r="18" spans="3:9" x14ac:dyDescent="0.25">
      <c r="C18" s="12" t="s">
        <v>42</v>
      </c>
      <c r="D18" s="29">
        <f>($J$2*($J$1^3))/(3*$J$3*1000*D15)</f>
        <v>9.2733712568423314</v>
      </c>
      <c r="E18" s="15" t="s">
        <v>42</v>
      </c>
      <c r="F18" s="21">
        <f>($J$2*($J$1^3))/(3*$J$3*1000*F15)</f>
        <v>0.13410486450604869</v>
      </c>
      <c r="G18" s="15" t="s">
        <v>42</v>
      </c>
      <c r="H18" s="88">
        <f>($J$2*($J$1^3))/(3*$J$3*1000*H15)</f>
        <v>1.1721355432983054</v>
      </c>
      <c r="I18" s="62" t="s">
        <v>29</v>
      </c>
    </row>
    <row r="19" spans="3:9" x14ac:dyDescent="0.25">
      <c r="C19" s="16" t="s">
        <v>35</v>
      </c>
      <c r="D19" s="30">
        <f>SQRT((6*D16)/(D12*$J$4))</f>
        <v>5.7207755354735541</v>
      </c>
      <c r="E19" s="15" t="s">
        <v>37</v>
      </c>
      <c r="F19" s="21">
        <f>((32*F16)/(PI()*$J$4))^(1/3)</f>
        <v>10.357689526789828</v>
      </c>
      <c r="G19" s="90"/>
      <c r="H19" s="91"/>
      <c r="I19" s="89" t="s">
        <v>29</v>
      </c>
    </row>
    <row r="20" spans="3:9" x14ac:dyDescent="0.25">
      <c r="C20" s="12" t="s">
        <v>36</v>
      </c>
      <c r="D20" s="29">
        <f>(6*D16)/((D13^2)*$J$4)</f>
        <v>21.637866265965439</v>
      </c>
      <c r="E20" s="83"/>
      <c r="F20" s="83"/>
      <c r="G20" s="83"/>
      <c r="H20" s="84"/>
      <c r="I20" s="89" t="s">
        <v>29</v>
      </c>
    </row>
  </sheetData>
  <mergeCells count="3">
    <mergeCell ref="G11:H11"/>
    <mergeCell ref="E11:F11"/>
    <mergeCell ref="C11:D11"/>
  </mergeCells>
  <pageMargins left="0.7" right="0.7" top="0.75" bottom="0.75" header="0.3" footer="0.3"/>
  <pageSetup paperSize="9" orientation="portrait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17"/>
  <sheetViews>
    <sheetView workbookViewId="0">
      <selection activeCell="M24" sqref="M24"/>
    </sheetView>
  </sheetViews>
  <sheetFormatPr baseColWidth="10" defaultRowHeight="15" x14ac:dyDescent="0.25"/>
  <sheetData>
    <row r="1" spans="3:11" x14ac:dyDescent="0.25">
      <c r="I1" s="13" t="s">
        <v>19</v>
      </c>
      <c r="J1" s="55">
        <v>270</v>
      </c>
      <c r="K1" s="14" t="s">
        <v>29</v>
      </c>
    </row>
    <row r="2" spans="3:11" x14ac:dyDescent="0.25">
      <c r="I2" s="13" t="s">
        <v>21</v>
      </c>
      <c r="J2" s="55">
        <v>60</v>
      </c>
      <c r="K2" s="14" t="s">
        <v>30</v>
      </c>
    </row>
    <row r="3" spans="3:11" x14ac:dyDescent="0.25">
      <c r="I3" s="13" t="s">
        <v>18</v>
      </c>
      <c r="J3" s="55">
        <v>210</v>
      </c>
      <c r="K3" s="14" t="s">
        <v>31</v>
      </c>
    </row>
    <row r="4" spans="3:11" x14ac:dyDescent="0.25">
      <c r="I4" s="13" t="s">
        <v>28</v>
      </c>
      <c r="J4" s="55">
        <v>165</v>
      </c>
      <c r="K4" s="14" t="s">
        <v>32</v>
      </c>
    </row>
    <row r="11" spans="3:11" x14ac:dyDescent="0.25">
      <c r="C11" s="108" t="s">
        <v>24</v>
      </c>
      <c r="D11" s="109"/>
      <c r="E11" s="108" t="s">
        <v>23</v>
      </c>
      <c r="F11" s="109"/>
      <c r="G11" s="107" t="s">
        <v>27</v>
      </c>
      <c r="H11" s="107"/>
    </row>
    <row r="12" spans="3:11" x14ac:dyDescent="0.25">
      <c r="C12" s="12" t="s">
        <v>25</v>
      </c>
      <c r="D12" s="54">
        <v>20</v>
      </c>
      <c r="E12" s="12" t="s">
        <v>20</v>
      </c>
      <c r="F12" s="46">
        <v>20</v>
      </c>
      <c r="G12" s="85"/>
      <c r="H12" s="86"/>
      <c r="I12" s="62" t="s">
        <v>29</v>
      </c>
    </row>
    <row r="13" spans="3:11" x14ac:dyDescent="0.25">
      <c r="C13" s="12" t="s">
        <v>26</v>
      </c>
      <c r="D13" s="54">
        <v>5.5</v>
      </c>
      <c r="E13" s="31"/>
      <c r="F13" s="32"/>
      <c r="G13" s="83"/>
      <c r="H13" s="84"/>
      <c r="I13" s="62" t="s">
        <v>29</v>
      </c>
    </row>
    <row r="14" spans="3:11" x14ac:dyDescent="0.25">
      <c r="C14" s="12" t="s">
        <v>58</v>
      </c>
      <c r="D14" s="54">
        <f>D12*D13</f>
        <v>110</v>
      </c>
      <c r="E14" s="78" t="s">
        <v>58</v>
      </c>
      <c r="F14" s="21">
        <f>PI()*(F12/2)^2</f>
        <v>314.15926535897933</v>
      </c>
      <c r="G14" s="66" t="s">
        <v>58</v>
      </c>
      <c r="H14" s="46">
        <f>'Moment d''inertie T'!F6+'Moment d''inertie T'!D6</f>
        <v>83.5</v>
      </c>
      <c r="I14" s="62" t="s">
        <v>69</v>
      </c>
    </row>
    <row r="15" spans="3:11" x14ac:dyDescent="0.25">
      <c r="C15" s="15" t="s">
        <v>34</v>
      </c>
      <c r="D15" s="29">
        <f>J2/D14</f>
        <v>0.54545454545454541</v>
      </c>
      <c r="E15" s="15" t="s">
        <v>34</v>
      </c>
      <c r="F15" s="21">
        <f>J2/F14</f>
        <v>0.19098593171027439</v>
      </c>
      <c r="G15" s="15" t="s">
        <v>34</v>
      </c>
      <c r="H15" s="21">
        <f>J2/H14</f>
        <v>0.71856287425149701</v>
      </c>
      <c r="I15" s="62" t="s">
        <v>32</v>
      </c>
    </row>
    <row r="16" spans="3:11" x14ac:dyDescent="0.25">
      <c r="C16" s="12" t="s">
        <v>59</v>
      </c>
      <c r="D16" s="29">
        <f>D15/($J$3*1000)</f>
        <v>2.5974025974025972E-6</v>
      </c>
      <c r="E16" s="15" t="s">
        <v>60</v>
      </c>
      <c r="F16" s="29">
        <f>F15/($J$3*1000)</f>
        <v>9.0945681766797335E-7</v>
      </c>
      <c r="G16" s="15" t="s">
        <v>60</v>
      </c>
      <c r="H16" s="29">
        <f>H15/($J$3*1000)</f>
        <v>3.4217279726261763E-6</v>
      </c>
      <c r="I16" s="56"/>
    </row>
    <row r="17" spans="3:9" x14ac:dyDescent="0.25">
      <c r="C17" s="63" t="s">
        <v>61</v>
      </c>
      <c r="D17" s="21">
        <f>D16*$J$1</f>
        <v>7.0129870129870123E-4</v>
      </c>
      <c r="E17" s="12" t="s">
        <v>61</v>
      </c>
      <c r="F17" s="21">
        <f>F16*$J$1</f>
        <v>2.4555334077035283E-4</v>
      </c>
      <c r="G17" s="12" t="s">
        <v>61</v>
      </c>
      <c r="H17" s="21">
        <f>H16*$J$1</f>
        <v>9.2386655260906763E-4</v>
      </c>
      <c r="I17" s="62" t="s">
        <v>29</v>
      </c>
    </row>
  </sheetData>
  <mergeCells count="3">
    <mergeCell ref="C11:D11"/>
    <mergeCell ref="E11:F11"/>
    <mergeCell ref="G11:H1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20"/>
  <sheetViews>
    <sheetView workbookViewId="0">
      <selection activeCell="H20" sqref="H20"/>
    </sheetView>
  </sheetViews>
  <sheetFormatPr baseColWidth="10" defaultRowHeight="15" x14ac:dyDescent="0.25"/>
  <cols>
    <col min="6" max="6" width="12" bestFit="1" customWidth="1"/>
    <col min="8" max="8" width="12" bestFit="1" customWidth="1"/>
  </cols>
  <sheetData>
    <row r="1" spans="3:11" x14ac:dyDescent="0.25">
      <c r="I1" s="13" t="s">
        <v>19</v>
      </c>
      <c r="J1" s="55">
        <v>250</v>
      </c>
      <c r="K1" s="14" t="s">
        <v>29</v>
      </c>
    </row>
    <row r="2" spans="3:11" x14ac:dyDescent="0.25">
      <c r="I2" s="13" t="s">
        <v>62</v>
      </c>
      <c r="J2" s="55">
        <v>18</v>
      </c>
      <c r="K2" s="14" t="s">
        <v>63</v>
      </c>
    </row>
    <row r="3" spans="3:11" x14ac:dyDescent="0.25">
      <c r="I3" s="13" t="s">
        <v>18</v>
      </c>
      <c r="J3" s="55">
        <v>210</v>
      </c>
      <c r="K3" s="14" t="s">
        <v>31</v>
      </c>
    </row>
    <row r="4" spans="3:11" x14ac:dyDescent="0.25">
      <c r="I4" s="13" t="s">
        <v>67</v>
      </c>
      <c r="J4" s="55">
        <v>80</v>
      </c>
      <c r="K4" s="14" t="s">
        <v>31</v>
      </c>
    </row>
    <row r="5" spans="3:11" x14ac:dyDescent="0.25">
      <c r="I5" s="13" t="s">
        <v>28</v>
      </c>
      <c r="J5" s="55">
        <v>165</v>
      </c>
      <c r="K5" s="14" t="s">
        <v>32</v>
      </c>
    </row>
    <row r="6" spans="3:11" x14ac:dyDescent="0.25">
      <c r="I6" s="13" t="s">
        <v>68</v>
      </c>
      <c r="J6" s="55">
        <v>132</v>
      </c>
      <c r="K6" s="14" t="s">
        <v>32</v>
      </c>
    </row>
    <row r="13" spans="3:11" x14ac:dyDescent="0.25">
      <c r="C13" s="110"/>
      <c r="D13" s="110"/>
      <c r="E13" s="107" t="s">
        <v>23</v>
      </c>
      <c r="F13" s="107"/>
      <c r="G13" s="109" t="s">
        <v>27</v>
      </c>
      <c r="H13" s="107"/>
    </row>
    <row r="14" spans="3:11" x14ac:dyDescent="0.25">
      <c r="C14" s="69"/>
      <c r="D14" s="70"/>
      <c r="E14" s="74" t="s">
        <v>20</v>
      </c>
      <c r="F14" s="75">
        <v>15</v>
      </c>
      <c r="G14" s="66" t="s">
        <v>26</v>
      </c>
      <c r="H14" s="42">
        <f>'Moment d''inertie T'!B2</f>
        <v>5.2979041916167668</v>
      </c>
      <c r="I14" s="62" t="s">
        <v>29</v>
      </c>
    </row>
    <row r="15" spans="3:11" x14ac:dyDescent="0.25">
      <c r="C15" s="69"/>
      <c r="D15" s="70"/>
      <c r="E15" s="12" t="s">
        <v>58</v>
      </c>
      <c r="F15" s="42">
        <f>PI()*(F14/2)^2</f>
        <v>176.71458676442586</v>
      </c>
      <c r="G15" s="66" t="s">
        <v>58</v>
      </c>
      <c r="H15" s="42">
        <f>'Moment d''inertie U'!D6-'Moment d''inertie U'!F6</f>
        <v>180</v>
      </c>
      <c r="I15" s="62" t="s">
        <v>69</v>
      </c>
    </row>
    <row r="16" spans="3:11" ht="17.25" x14ac:dyDescent="0.25">
      <c r="C16" s="71"/>
      <c r="D16" s="70"/>
      <c r="E16" s="76" t="s">
        <v>15</v>
      </c>
      <c r="F16" s="77">
        <f>(PI()*(F14^4))/32</f>
        <v>4970.097752749477</v>
      </c>
      <c r="G16" s="67" t="s">
        <v>15</v>
      </c>
      <c r="H16" s="65">
        <f>'Moment d''inertie U'!B18</f>
        <v>22359.746874999997</v>
      </c>
      <c r="I16" s="62" t="s">
        <v>17</v>
      </c>
    </row>
    <row r="17" spans="3:9" x14ac:dyDescent="0.25">
      <c r="C17" s="72"/>
      <c r="D17" s="73"/>
      <c r="E17" s="64" t="s">
        <v>64</v>
      </c>
      <c r="F17" s="21">
        <f>(($J$2*1000)*(F14/2))/F16</f>
        <v>27.162443621016806</v>
      </c>
      <c r="G17" s="68" t="s">
        <v>64</v>
      </c>
      <c r="H17" s="21">
        <f>($J$2*1000*H14)/H16</f>
        <v>4.2649085422216713</v>
      </c>
      <c r="I17" s="62" t="s">
        <v>32</v>
      </c>
    </row>
    <row r="18" spans="3:9" x14ac:dyDescent="0.25">
      <c r="C18" s="69"/>
      <c r="D18" s="73"/>
      <c r="E18" s="15" t="s">
        <v>65</v>
      </c>
      <c r="F18" s="29">
        <f>(2*F17)/(($J$4*1000)*F14)</f>
        <v>4.5270739368361341E-5</v>
      </c>
      <c r="G18" s="15" t="s">
        <v>65</v>
      </c>
      <c r="H18" s="29">
        <f>(2*H17)/(($J$4*1000)*H15)</f>
        <v>5.923484086418988E-7</v>
      </c>
      <c r="I18" s="62" t="s">
        <v>70</v>
      </c>
    </row>
    <row r="19" spans="3:9" x14ac:dyDescent="0.25">
      <c r="C19" s="71"/>
      <c r="D19" s="69"/>
      <c r="E19" s="15" t="s">
        <v>66</v>
      </c>
      <c r="F19" s="21">
        <f>F18*$J$1</f>
        <v>1.1317684842090335E-2</v>
      </c>
      <c r="G19" s="79" t="s">
        <v>66</v>
      </c>
      <c r="H19" s="80">
        <f>H18*$J$1</f>
        <v>1.4808710216047469E-4</v>
      </c>
      <c r="I19" s="62" t="s">
        <v>71</v>
      </c>
    </row>
    <row r="20" spans="3:9" x14ac:dyDescent="0.25">
      <c r="E20" s="15" t="s">
        <v>37</v>
      </c>
      <c r="F20" s="81">
        <f>((16*$J$2*1000)/(PI()*$J$6))^(1/3)</f>
        <v>8.855699976977867</v>
      </c>
      <c r="G20" s="31"/>
      <c r="H20" s="33"/>
      <c r="I20" s="62" t="s">
        <v>29</v>
      </c>
    </row>
  </sheetData>
  <mergeCells count="3">
    <mergeCell ref="C13:D13"/>
    <mergeCell ref="E13:F13"/>
    <mergeCell ref="G13:H1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I29" sqref="I29"/>
    </sheetView>
  </sheetViews>
  <sheetFormatPr baseColWidth="10" defaultRowHeight="15" x14ac:dyDescent="0.25"/>
  <sheetData>
    <row r="1" spans="1:6" x14ac:dyDescent="0.25">
      <c r="A1" s="13" t="s">
        <v>74</v>
      </c>
      <c r="B1" s="55">
        <v>18</v>
      </c>
      <c r="C1" s="14" t="s">
        <v>63</v>
      </c>
    </row>
    <row r="2" spans="1:6" x14ac:dyDescent="0.25">
      <c r="A2" s="113" t="s">
        <v>20</v>
      </c>
      <c r="B2" s="114">
        <v>15</v>
      </c>
      <c r="C2" s="115" t="s">
        <v>29</v>
      </c>
    </row>
    <row r="3" spans="1:6" x14ac:dyDescent="0.25">
      <c r="A3" s="118" t="s">
        <v>21</v>
      </c>
      <c r="B3" s="120">
        <f>($B$1*1000)/($B$2/2)</f>
        <v>2400</v>
      </c>
      <c r="C3" s="14" t="s">
        <v>30</v>
      </c>
    </row>
    <row r="6" spans="1:6" x14ac:dyDescent="0.25">
      <c r="A6" s="107" t="s">
        <v>83</v>
      </c>
      <c r="B6" s="107"/>
      <c r="C6" s="107"/>
      <c r="D6" s="107"/>
      <c r="E6" s="107"/>
      <c r="F6" s="107"/>
    </row>
    <row r="7" spans="1:6" ht="18" x14ac:dyDescent="0.35">
      <c r="A7" s="13" t="s">
        <v>82</v>
      </c>
      <c r="B7" s="55">
        <v>100</v>
      </c>
      <c r="C7" s="14" t="s">
        <v>32</v>
      </c>
      <c r="D7" s="118" t="s">
        <v>76</v>
      </c>
      <c r="E7" s="120">
        <f>$B$3/($B$10*(B9/2))</f>
        <v>80</v>
      </c>
      <c r="F7" s="14" t="s">
        <v>32</v>
      </c>
    </row>
    <row r="8" spans="1:6" x14ac:dyDescent="0.25">
      <c r="A8" s="13" t="s">
        <v>73</v>
      </c>
      <c r="B8" s="55">
        <v>5</v>
      </c>
      <c r="C8" s="14" t="s">
        <v>29</v>
      </c>
      <c r="D8" s="119" t="s">
        <v>78</v>
      </c>
      <c r="E8" s="120">
        <f>$B$3/($B$8*$B$10)</f>
        <v>40</v>
      </c>
      <c r="F8" s="14" t="s">
        <v>32</v>
      </c>
    </row>
    <row r="9" spans="1:6" x14ac:dyDescent="0.25">
      <c r="A9" s="13" t="s">
        <v>25</v>
      </c>
      <c r="B9" s="55">
        <v>5</v>
      </c>
      <c r="C9" s="14" t="s">
        <v>29</v>
      </c>
      <c r="D9" s="118" t="s">
        <v>77</v>
      </c>
      <c r="E9" s="120">
        <f>(4*($B$1*1000))/($B$9*$B$2*$B$7)</f>
        <v>9.6</v>
      </c>
      <c r="F9" s="14" t="s">
        <v>29</v>
      </c>
    </row>
    <row r="10" spans="1:6" x14ac:dyDescent="0.25">
      <c r="A10" s="13" t="s">
        <v>19</v>
      </c>
      <c r="B10" s="55">
        <v>12</v>
      </c>
      <c r="C10" s="14" t="s">
        <v>29</v>
      </c>
      <c r="D10" s="118" t="s">
        <v>75</v>
      </c>
      <c r="E10" s="120">
        <f>B10/B2</f>
        <v>0.8</v>
      </c>
      <c r="F10" s="56"/>
    </row>
    <row r="13" spans="1:6" x14ac:dyDescent="0.25">
      <c r="A13" s="108" t="s">
        <v>84</v>
      </c>
      <c r="B13" s="121"/>
      <c r="C13" s="121"/>
      <c r="D13" s="121"/>
      <c r="E13" s="121"/>
      <c r="F13" s="109"/>
    </row>
    <row r="14" spans="1:6" ht="18" x14ac:dyDescent="0.35">
      <c r="A14" s="13" t="s">
        <v>81</v>
      </c>
      <c r="B14" s="55">
        <v>5</v>
      </c>
      <c r="C14" s="14" t="s">
        <v>29</v>
      </c>
      <c r="D14" s="119" t="s">
        <v>78</v>
      </c>
      <c r="E14" s="120">
        <f>(4*B3/$B$15)/(PI()*$B$14^2)</f>
        <v>122.23099629457562</v>
      </c>
      <c r="F14" s="14" t="s">
        <v>32</v>
      </c>
    </row>
    <row r="15" spans="1:6" x14ac:dyDescent="0.25">
      <c r="A15" s="111" t="s">
        <v>79</v>
      </c>
      <c r="B15" s="112">
        <v>1</v>
      </c>
      <c r="C15" s="117"/>
      <c r="D15" s="118" t="s">
        <v>80</v>
      </c>
      <c r="E15" s="120">
        <f>SQRT((4*(B3/$B$15))/(PI()*B16))</f>
        <v>4.8114249349102067</v>
      </c>
      <c r="F15" s="14" t="s">
        <v>29</v>
      </c>
    </row>
    <row r="16" spans="1:6" x14ac:dyDescent="0.25">
      <c r="A16" s="113" t="s">
        <v>68</v>
      </c>
      <c r="B16" s="116">
        <v>132</v>
      </c>
      <c r="C16" s="115" t="s">
        <v>32</v>
      </c>
      <c r="D16" s="118" t="s">
        <v>85</v>
      </c>
      <c r="E16" s="120">
        <f>B2/3</f>
        <v>5</v>
      </c>
      <c r="F16" s="14" t="s">
        <v>29</v>
      </c>
    </row>
  </sheetData>
  <mergeCells count="2">
    <mergeCell ref="A6:F6"/>
    <mergeCell ref="A13:F13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Moment d'inertie T</vt:lpstr>
      <vt:lpstr>Moment d'inertie I</vt:lpstr>
      <vt:lpstr>Moment d'inertie U</vt:lpstr>
      <vt:lpstr>Flexion simple</vt:lpstr>
      <vt:lpstr>Traction | Compression</vt:lpstr>
      <vt:lpstr>Torsion Simple</vt:lpstr>
      <vt:lpstr>Clavette|Goupille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Tronche</dc:creator>
  <cp:lastModifiedBy>Maxime Tronche</cp:lastModifiedBy>
  <dcterms:created xsi:type="dcterms:W3CDTF">2014-04-15T06:35:20Z</dcterms:created>
  <dcterms:modified xsi:type="dcterms:W3CDTF">2014-04-30T14:04:11Z</dcterms:modified>
</cp:coreProperties>
</file>